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495" tabRatio="883"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sheetId="15" r:id="rId15"/>
    <sheet name="07"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4">'06'!$A$1:$U$89</definedName>
    <definedName name="_xlnm.Print_Area" localSheetId="12">'06.1'!$A$1:$T$34</definedName>
    <definedName name="_xlnm.Print_Area" localSheetId="15">'07'!$A$1:$U$88</definedName>
    <definedName name="_xlnm.Print_Area" localSheetId="13">'07.1'!$A$1:$U$33</definedName>
    <definedName name="_xlnm.Print_Area" localSheetId="1">'Mãu BC mien giam 8'!$A$1:$N$36</definedName>
    <definedName name="_xlnm.Print_Titles" localSheetId="14">'06'!$6:$10</definedName>
    <definedName name="_xlnm.Print_Titles" localSheetId="15">'07'!$6:$10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<sst xmlns="http://schemas.openxmlformats.org/spreadsheetml/2006/main" count="1334" uniqueCount="577">
  <si>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</si>
  <si>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</si>
  <si>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</si>
  <si>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</si>
  <si>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</si>
  <si>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</si>
  <si>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</si>
  <si>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</si>
  <si>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</si>
  <si>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</si>
  <si>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</si>
  <si>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</si>
  <si>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</si>
  <si>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</si>
  <si>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</si>
  <si>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</si>
  <si>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</si>
  <si>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</si>
  <si>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</si>
  <si>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</si>
  <si>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</si>
  <si>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</si>
  <si>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</si>
  <si>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</si>
  <si>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</si>
  <si>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</si>
  <si>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</si>
  <si>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</si>
  <si>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</si>
  <si>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</si>
  <si>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</si>
  <si>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</si>
  <si>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</si>
  <si>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</si>
  <si>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</si>
  <si>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</si>
  <si>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</si>
  <si>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</si>
  <si>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</si>
  <si>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</si>
  <si>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</si>
  <si>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</si>
  <si>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</si>
  <si>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</si>
  <si>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</si>
  <si>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</si>
  <si>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</si>
  <si>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</si>
  <si>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</si>
  <si>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</si>
  <si>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</si>
  <si>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</si>
  <si>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</si>
  <si>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</si>
  <si>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</si>
  <si>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</si>
  <si>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</si>
  <si>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</si>
  <si>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</si>
  <si>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</si>
  <si>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</si>
  <si>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</si>
  <si>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</si>
  <si>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</si>
  <si>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</si>
  <si>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</si>
  <si>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</si>
  <si>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</si>
  <si>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</si>
  <si>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</si>
  <si>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</si>
  <si>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</si>
  <si>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</si>
  <si>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</si>
  <si>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</si>
  <si>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</si>
  <si>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</si>
  <si>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</si>
  <si>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</si>
  <si>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</si>
  <si>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</si>
  <si>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</si>
  <si>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</si>
  <si>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</si>
  <si>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</si>
  <si>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</si>
  <si>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</si>
  <si>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</si>
  <si>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</si>
  <si>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</si>
  <si>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</si>
  <si>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</si>
  <si>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</si>
  <si>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</si>
  <si>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</si>
  <si>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</si>
  <si>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</si>
  <si>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</si>
  <si>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</si>
  <si>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</si>
  <si>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</si>
  <si>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</si>
  <si>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</si>
  <si>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</si>
  <si>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</si>
  <si>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</si>
  <si>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</si>
  <si>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</si>
  <si>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</si>
  <si>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</si>
  <si>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</si>
  <si>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</si>
  <si>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</si>
  <si>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</si>
  <si>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</si>
  <si>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</si>
  <si>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</si>
  <si>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</si>
  <si>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</si>
  <si>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</si>
  <si>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</si>
  <si>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</si>
  <si>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</si>
  <si>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</si>
  <si>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</si>
  <si>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</si>
  <si>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</si>
  <si>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</si>
  <si>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</si>
  <si>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</si>
  <si>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</si>
  <si>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</si>
  <si>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</si>
  <si>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</si>
  <si>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</si>
  <si>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</si>
  <si>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</si>
  <si>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</si>
  <si>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</si>
  <si>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</si>
  <si>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</si>
  <si>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</si>
  <si>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</si>
  <si>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</si>
  <si>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</si>
  <si>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</si>
  <si>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</si>
  <si>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</si>
  <si>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</si>
  <si>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</si>
  <si>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</si>
  <si>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</si>
  <si>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</si>
  <si>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</si>
  <si>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</si>
  <si>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</si>
  <si>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</si>
  <si>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</si>
  <si>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</si>
  <si>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</si>
  <si>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</si>
  <si>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</si>
  <si>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</si>
  <si>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</si>
  <si>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</si>
  <si>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</si>
  <si>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</si>
  <si>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</si>
  <si>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</si>
  <si>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</si>
  <si>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</si>
  <si>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</si>
  <si>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</si>
  <si>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</si>
  <si>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</si>
  <si>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</si>
  <si>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</si>
  <si>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</si>
  <si>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</si>
  <si>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</si>
  <si>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</si>
  <si>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</si>
  <si>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</si>
  <si>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</si>
  <si>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</si>
  <si>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</si>
  <si>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</si>
  <si>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</si>
  <si>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</si>
  <si>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</si>
  <si>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</si>
  <si>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</si>
  <si>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</si>
  <si>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</si>
  <si>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</si>
  <si>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</si>
  <si>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</si>
  <si>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</si>
  <si>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</si>
  <si>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</si>
  <si>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</si>
  <si>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</si>
  <si>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</si>
  <si>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</si>
  <si>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</si>
  <si>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</si>
  <si>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</si>
  <si>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</si>
  <si>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</si>
  <si>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</si>
  <si>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</si>
  <si>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</si>
  <si>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</si>
  <si>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</si>
  <si>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</si>
  <si>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</si>
  <si>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</si>
  <si>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</si>
  <si>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</si>
  <si>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</si>
  <si>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</si>
  <si>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</si>
  <si>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</si>
  <si>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</si>
  <si>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</si>
  <si>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</si>
  <si>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</si>
  <si>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</si>
  <si>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</si>
  <si>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</si>
  <si>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</si>
  <si>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</si>
  <si>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</si>
  <si>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</si>
  <si>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</si>
  <si>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</si>
  <si>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</si>
  <si>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</si>
  <si>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</si>
  <si>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</si>
  <si>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</si>
  <si>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</si>
  <si>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</si>
  <si>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</si>
  <si>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</si>
  <si>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</si>
  <si>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</si>
  <si>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</si>
  <si>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</si>
  <si>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</si>
  <si>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</si>
  <si>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</si>
  <si>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</si>
  <si>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</si>
  <si>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</si>
  <si>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</si>
  <si>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</si>
  <si>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</si>
  <si>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</si>
  <si>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</si>
  <si>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</si>
  <si>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</si>
  <si>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</si>
  <si>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</si>
  <si>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</si>
  <si>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</si>
  <si>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</si>
  <si>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</si>
  <si>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</si>
  <si>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</si>
  <si>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</si>
  <si>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</si>
  <si>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</si>
  <si>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</si>
  <si>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</si>
  <si>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</si>
  <si>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</si>
  <si>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</si>
  <si>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</si>
  <si>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</si>
  <si>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</si>
  <si>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</si>
  <si>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</si>
  <si>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</si>
  <si>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</si>
  <si>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</si>
  <si>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</si>
  <si>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</si>
  <si>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</si>
  <si>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</si>
  <si>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</si>
  <si>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</si>
  <si>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</si>
  <si>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</si>
  <si>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</si>
  <si>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</si>
  <si>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</si>
  <si>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</si>
  <si>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</si>
  <si>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</si>
  <si>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</si>
  <si>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</si>
  <si>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</si>
  <si>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</si>
  <si>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</si>
  <si>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</si>
  <si>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</si>
  <si>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</si>
  <si>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</si>
  <si>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</si>
  <si>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</si>
  <si>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</si>
  <si>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</si>
  <si>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</si>
  <si>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</si>
  <si>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</si>
  <si>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</si>
  <si>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</si>
  <si>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</si>
  <si>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</si>
  <si>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</si>
  <si>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</si>
  <si>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</si>
  <si>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</si>
  <si>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</si>
  <si>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</si>
  <si>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</si>
  <si>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</si>
  <si>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</si>
  <si>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</si>
  <si>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</si>
  <si>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</si>
  <si>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</si>
  <si>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</si>
  <si>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</si>
  <si>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</si>
  <si>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</si>
  <si>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</si>
  <si>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</si>
  <si>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</si>
  <si>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</si>
  <si>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</si>
  <si>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</si>
  <si>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</si>
  <si>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</si>
  <si>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</si>
  <si>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</si>
  <si>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</si>
  <si>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</si>
  <si>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</si>
  <si>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</si>
  <si>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</si>
  <si>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</si>
  <si>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</si>
  <si>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</si>
  <si>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</si>
  <si>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</si>
  <si>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</si>
  <si>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</si>
  <si>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</si>
  <si>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</si>
  <si>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</si>
  <si>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</si>
  <si>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</si>
  <si>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</si>
  <si>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</si>
  <si>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</si>
  <si>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</si>
  <si>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</si>
  <si>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</si>
  <si>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</si>
  <si>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</si>
  <si>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</si>
  <si>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</si>
  <si>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</si>
  <si>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</si>
  <si>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</si>
  <si>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</si>
  <si>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</si>
  <si>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</si>
  <si>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</si>
  <si>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</si>
  <si>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</si>
  <si>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</si>
  <si>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</si>
  <si>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</si>
  <si>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</si>
  <si>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</si>
  <si>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</si>
  <si>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</si>
  <si>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</si>
  <si>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</si>
  <si>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</si>
  <si>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</si>
  <si>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</si>
  <si>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</si>
  <si>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</si>
  <si>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</si>
  <si>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</si>
  <si>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</si>
  <si>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</si>
  <si>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</si>
  <si>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</si>
  <si>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</si>
  <si>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</si>
  <si>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</si>
  <si>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</si>
  <si>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</si>
  <si>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</si>
  <si>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</si>
  <si>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</si>
  <si>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</si>
  <si>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</si>
  <si>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</si>
  <si>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</si>
  <si>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</si>
  <si>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</si>
  <si>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</si>
  <si>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</si>
  <si>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</si>
  <si>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</si>
  <si>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</si>
  <si>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</si>
  <si>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</si>
  <si>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</si>
  <si>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</si>
  <si>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</si>
  <si>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</si>
  <si>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</si>
  <si>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</si>
  <si>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</si>
  <si>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</si>
  <si>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</si>
  <si>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</si>
  <si>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</si>
  <si>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</si>
  <si>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</si>
  <si>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</si>
  <si>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</si>
  <si>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</si>
  <si>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</si>
  <si>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</si>
  <si>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</si>
  <si>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</si>
  <si>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</si>
  <si>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</si>
  <si>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</si>
  <si>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</si>
  <si>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</si>
  <si>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</si>
  <si>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</si>
  <si>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</si>
  <si>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</si>
  <si>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</si>
  <si>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</si>
  <si>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</si>
  <si>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8.5</t>
  </si>
  <si>
    <t>Nguyễn Văn Liệt</t>
  </si>
  <si>
    <t>8.4</t>
  </si>
  <si>
    <t>8.3</t>
  </si>
  <si>
    <t>8.2</t>
  </si>
  <si>
    <t xml:space="preserve"> Lê Văn Chào</t>
  </si>
  <si>
    <t>8.1</t>
  </si>
  <si>
    <t>Huyện Cầu Kè</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</si>
  <si>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</si>
  <si>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</si>
  <si>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</si>
  <si>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</si>
  <si>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</si>
  <si>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</si>
  <si>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</si>
  <si>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</si>
  <si>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</si>
  <si>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</si>
  <si>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</si>
  <si>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</si>
  <si>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</si>
  <si>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</si>
  <si>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</si>
  <si>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</si>
  <si>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</si>
  <si>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</si>
  <si>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</si>
  <si>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</si>
  <si>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</si>
  <si>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Trần Thị Điệp</t>
  </si>
  <si>
    <t>Huyện Cầu Ngang</t>
  </si>
  <si>
    <t>Lào Thị Hưởng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</si>
  <si>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</si>
  <si>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</si>
  <si>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</si>
  <si>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</si>
  <si>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</si>
  <si>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</si>
  <si>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</si>
  <si>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</si>
  <si>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</si>
  <si>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</si>
  <si>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</si>
  <si>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</si>
  <si>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</si>
  <si>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</si>
  <si>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</si>
  <si>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</si>
  <si>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</si>
  <si>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</si>
  <si>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</si>
  <si>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</si>
  <si>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</si>
  <si>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</si>
  <si>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</si>
  <si>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</si>
  <si>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</si>
  <si>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</si>
  <si>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</si>
  <si>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</si>
  <si>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</si>
  <si>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</si>
  <si>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</si>
  <si>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</si>
  <si>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Thi hành 
xong</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</si>
  <si>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</si>
  <si>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</si>
  <si>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</si>
  <si>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</si>
  <si>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</si>
  <si>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</si>
  <si>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</si>
  <si>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</si>
  <si>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</si>
  <si>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Có điều kiện chuyển kỳ sau</t>
  </si>
  <si>
    <t>19</t>
  </si>
  <si>
    <t>Trần Văn To</t>
  </si>
  <si>
    <t>Đặng  Văn Hưởng</t>
  </si>
  <si>
    <t>Huỳnh Văn Kha</t>
  </si>
  <si>
    <t>Lê Thị Cẩm Thúy</t>
  </si>
  <si>
    <t>6.6</t>
  </si>
  <si>
    <t>Phan Ngọc Siêng</t>
  </si>
  <si>
    <t>5.5</t>
  </si>
  <si>
    <t>Nguyễn Minh Kiệt</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</si>
  <si>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</si>
  <si>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</si>
  <si>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</si>
  <si>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</si>
  <si>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</si>
  <si>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</si>
  <si>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</si>
  <si>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</si>
  <si>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</si>
  <si>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</si>
  <si>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</si>
  <si>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</si>
  <si>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Dương Trung Trực</t>
  </si>
  <si>
    <t>Phạm T. Như Thủy</t>
  </si>
  <si>
    <t>Nguyễn Thanh Tùng</t>
  </si>
  <si>
    <t>Trần T Ngọc Hương</t>
  </si>
  <si>
    <t>Phạm Văn Bửu</t>
  </si>
  <si>
    <t>7.6</t>
  </si>
  <si>
    <t>Huỳnh Thanh Hải</t>
  </si>
  <si>
    <t>Lê Thị Cảm Thúy</t>
  </si>
  <si>
    <t>Huuỳnh Long Thắng</t>
  </si>
  <si>
    <t>Huỳnh Long Thắng</t>
  </si>
  <si>
    <t>Nguyễn Thanh Cao</t>
  </si>
  <si>
    <t>Lê Văn Chào</t>
  </si>
  <si>
    <t xml:space="preserve"> Nguyễn Văn Liệt</t>
  </si>
  <si>
    <t xml:space="preserve"> Nguyễn Thị Xuân Liễu</t>
  </si>
  <si>
    <t>Huỳnh Công Thành</t>
  </si>
  <si>
    <t>187</t>
  </si>
  <si>
    <t>64</t>
  </si>
  <si>
    <t>0</t>
  </si>
  <si>
    <t>07 tháng / năm 2019</t>
  </si>
  <si>
    <t>Trần Thị Thu Hiền</t>
  </si>
  <si>
    <t>Thạch Chanh Đa Ra</t>
  </si>
  <si>
    <t>163</t>
  </si>
  <si>
    <t>105</t>
  </si>
  <si>
    <t>176</t>
  </si>
  <si>
    <r>
      <rPr>
        <sz val="12"/>
        <color indexed="10"/>
        <rFont val="Times New Roman"/>
        <family val="1"/>
      </rPr>
      <t>Trà Vinh</t>
    </r>
    <r>
      <rPr>
        <sz val="12"/>
        <rFont val="Times New Roman"/>
        <family val="1"/>
      </rPr>
      <t xml:space="preserve">, ngày </t>
    </r>
    <r>
      <rPr>
        <sz val="12"/>
        <color indexed="10"/>
        <rFont val="Times New Roman"/>
        <family val="1"/>
      </rPr>
      <t>03</t>
    </r>
    <r>
      <rPr>
        <sz val="12"/>
        <rFont val="Times New Roman"/>
        <family val="1"/>
      </rPr>
      <t xml:space="preserve"> tháng 5 năm 2019</t>
    </r>
  </si>
</sst>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 numFmtId="219" formatCode="0.00;[Red]0.00"/>
  </numFmts>
  <fonts count="17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b/>
      <sz val="11"/>
      <name val=".VnTime"/>
      <family val="2"/>
    </font>
    <font>
      <sz val="11"/>
      <name val=".VnTime"/>
      <family val="2"/>
    </font>
    <font>
      <sz val="6"/>
      <name val="Times New Roman"/>
      <family val="1"/>
    </font>
    <font>
      <sz val="8"/>
      <color indexed="10"/>
      <name val="Times New Roman"/>
      <family val="1"/>
    </font>
    <font>
      <sz val="5"/>
      <name val="Times New Roman"/>
      <family val="1"/>
    </font>
    <font>
      <b/>
      <i/>
      <sz val="5"/>
      <name val="Times New Roman"/>
      <family val="1"/>
    </font>
    <font>
      <i/>
      <sz val="5"/>
      <name val="Times New Roman"/>
      <family val="1"/>
    </font>
    <font>
      <b/>
      <i/>
      <sz val="7"/>
      <name val="Times New Roman"/>
      <family val="1"/>
    </font>
    <font>
      <i/>
      <sz val="7"/>
      <name val="Times New Roman"/>
      <family val="1"/>
    </font>
    <font>
      <b/>
      <sz val="5"/>
      <name val="Times New Roman"/>
      <family val="1"/>
    </font>
    <font>
      <sz val="8"/>
      <color indexed="8"/>
      <name val="Times New Roman"/>
      <family val="1"/>
    </font>
    <font>
      <sz val="7"/>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9"/>
      <color indexed="10"/>
      <name val="Times New Roman"/>
      <family val="1"/>
    </font>
    <font>
      <sz val="7"/>
      <color indexed="10"/>
      <name val="Times New Roman"/>
      <family val="1"/>
    </font>
    <font>
      <sz val="9"/>
      <color indexed="10"/>
      <name val="Times New Roman"/>
      <family val="1"/>
    </font>
    <font>
      <b/>
      <sz val="7"/>
      <color indexed="10"/>
      <name val="Times New Roman"/>
      <family val="1"/>
    </font>
    <font>
      <i/>
      <sz val="5"/>
      <color indexed="10"/>
      <name val="Times New Roman"/>
      <family val="1"/>
    </font>
    <font>
      <b/>
      <i/>
      <sz val="5"/>
      <color indexed="10"/>
      <name val="Times New Roman"/>
      <family val="1"/>
    </font>
    <font>
      <b/>
      <sz val="7"/>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i/>
      <sz val="9"/>
      <color rgb="FFFF0000"/>
      <name val="Times New Roman"/>
      <family val="1"/>
    </font>
    <font>
      <sz val="7"/>
      <color rgb="FFFF0000"/>
      <name val="Times New Roman"/>
      <family val="1"/>
    </font>
    <font>
      <sz val="10"/>
      <color rgb="FFFF0000"/>
      <name val="Times New Roman"/>
      <family val="1"/>
    </font>
    <font>
      <sz val="9"/>
      <color rgb="FFFF0000"/>
      <name val="Times New Roman"/>
      <family val="1"/>
    </font>
    <font>
      <b/>
      <sz val="7"/>
      <color rgb="FFFF0000"/>
      <name val="Times New Roman"/>
      <family val="1"/>
    </font>
    <font>
      <i/>
      <sz val="5"/>
      <color rgb="FFFF0000"/>
      <name val="Times New Roman"/>
      <family val="1"/>
    </font>
    <font>
      <sz val="11"/>
      <color rgb="FFFF0000"/>
      <name val="Times New Roman"/>
      <family val="1"/>
    </font>
    <font>
      <b/>
      <i/>
      <sz val="9"/>
      <color rgb="FFFF0000"/>
      <name val="Times New Roman"/>
      <family val="1"/>
    </font>
    <font>
      <b/>
      <i/>
      <sz val="5"/>
      <color rgb="FFFF0000"/>
      <name val="Times New Roman"/>
      <family val="1"/>
    </font>
    <font>
      <sz val="8"/>
      <color rgb="FF000000"/>
      <name val="Times New Roman"/>
      <family val="1"/>
    </font>
    <font>
      <sz val="7"/>
      <color rgb="FF000000"/>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39"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39"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39"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39"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39"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39"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39"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39"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39"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39"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39"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40"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40"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40"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40"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40"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40"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40"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40"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40"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40"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40"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40"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41"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42" fillId="37" borderId="1" applyNumberFormat="0" applyAlignment="0" applyProtection="0"/>
    <xf numFmtId="0" fontId="39" fillId="38" borderId="2" applyNumberFormat="0" applyAlignment="0" applyProtection="0"/>
    <xf numFmtId="0" fontId="39" fillId="38" borderId="2" applyNumberFormat="0" applyAlignment="0" applyProtection="0"/>
    <xf numFmtId="0" fontId="143"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3" fontId="14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46"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7"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48"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49"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4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50" fillId="42" borderId="1" applyNumberFormat="0" applyAlignment="0" applyProtection="0"/>
    <xf numFmtId="0" fontId="46" fillId="9" borderId="2" applyNumberFormat="0" applyAlignment="0" applyProtection="0"/>
    <xf numFmtId="0" fontId="46" fillId="9" borderId="2" applyNumberFormat="0" applyAlignment="0" applyProtection="0"/>
    <xf numFmtId="0" fontId="151"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52"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144"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53"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144" fillId="0" borderId="0" applyFont="0" applyFill="0" applyBorder="0" applyAlignment="0" applyProtection="0"/>
    <xf numFmtId="0" fontId="15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5"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5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96">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3" applyNumberFormat="1" applyFont="1" applyFill="1" applyBorder="1" applyAlignment="1" applyProtection="1">
      <alignment horizontal="center" vertical="center"/>
      <protection/>
    </xf>
    <xf numFmtId="49" fontId="0" fillId="47" borderId="0" xfId="145" applyNumberFormat="1" applyFont="1" applyFill="1" applyBorder="1" applyAlignment="1">
      <alignment horizontal="left"/>
      <protection/>
    </xf>
    <xf numFmtId="49" fontId="0" fillId="0" borderId="0" xfId="145" applyNumberFormat="1" applyFont="1">
      <alignment/>
      <protection/>
    </xf>
    <xf numFmtId="49" fontId="0" fillId="0" borderId="0" xfId="145" applyNumberFormat="1">
      <alignment/>
      <protection/>
    </xf>
    <xf numFmtId="49" fontId="0" fillId="0" borderId="0" xfId="145" applyNumberFormat="1" applyFont="1" applyAlignment="1">
      <alignment horizontal="left"/>
      <protection/>
    </xf>
    <xf numFmtId="49" fontId="0" fillId="0" borderId="0" xfId="145" applyNumberFormat="1" applyFont="1" applyBorder="1" applyAlignment="1">
      <alignment wrapText="1"/>
      <protection/>
    </xf>
    <xf numFmtId="49" fontId="15" fillId="0" borderId="0" xfId="145" applyNumberFormat="1" applyFont="1" applyAlignment="1">
      <alignment/>
      <protection/>
    </xf>
    <xf numFmtId="49" fontId="0" fillId="0" borderId="0" xfId="145" applyNumberFormat="1" applyFont="1" applyBorder="1" applyAlignment="1">
      <alignment horizontal="left" wrapText="1"/>
      <protection/>
    </xf>
    <xf numFmtId="49" fontId="18" fillId="0" borderId="0" xfId="145" applyNumberFormat="1" applyFont="1" applyAlignment="1">
      <alignment horizontal="left"/>
      <protection/>
    </xf>
    <xf numFmtId="49" fontId="0" fillId="0" borderId="0" xfId="145" applyNumberFormat="1" applyFont="1" applyFill="1" applyAlignment="1">
      <alignment/>
      <protection/>
    </xf>
    <xf numFmtId="49" fontId="0" fillId="0" borderId="0" xfId="145" applyNumberFormat="1" applyFont="1" applyFill="1" applyAlignment="1">
      <alignment horizontal="center"/>
      <protection/>
    </xf>
    <xf numFmtId="49" fontId="0" fillId="0" borderId="0" xfId="145" applyNumberFormat="1" applyFont="1" applyAlignment="1">
      <alignment horizontal="center"/>
      <protection/>
    </xf>
    <xf numFmtId="49" fontId="0" fillId="0" borderId="0" xfId="145" applyNumberFormat="1" applyFont="1" applyFill="1">
      <alignment/>
      <protection/>
    </xf>
    <xf numFmtId="49" fontId="13" fillId="47" borderId="22" xfId="145" applyNumberFormat="1" applyFont="1" applyFill="1" applyBorder="1" applyAlignment="1">
      <alignment/>
      <protection/>
    </xf>
    <xf numFmtId="49" fontId="7" fillId="0" borderId="20" xfId="145" applyNumberFormat="1" applyFont="1" applyFill="1" applyBorder="1" applyAlignment="1">
      <alignment horizontal="center" vertical="center" wrapText="1"/>
      <protection/>
    </xf>
    <xf numFmtId="49" fontId="53" fillId="48" borderId="20" xfId="145" applyNumberFormat="1" applyFont="1" applyFill="1" applyBorder="1" applyAlignment="1">
      <alignment horizontal="center"/>
      <protection/>
    </xf>
    <xf numFmtId="49" fontId="7" fillId="0" borderId="21" xfId="145" applyNumberFormat="1" applyFont="1" applyFill="1" applyBorder="1" applyAlignment="1">
      <alignment horizontal="center" vertical="center" wrapText="1"/>
      <protection/>
    </xf>
    <xf numFmtId="49" fontId="7" fillId="0" borderId="20" xfId="145" applyNumberFormat="1" applyFont="1" applyBorder="1" applyAlignment="1">
      <alignment horizontal="center" vertical="center" wrapText="1"/>
      <protection/>
    </xf>
    <xf numFmtId="49" fontId="54" fillId="0" borderId="20" xfId="145" applyNumberFormat="1" applyFont="1" applyFill="1" applyBorder="1" applyAlignment="1">
      <alignment horizontal="center" vertical="center" wrapText="1"/>
      <protection/>
    </xf>
    <xf numFmtId="49" fontId="18" fillId="0" borderId="20" xfId="145" applyNumberFormat="1" applyFont="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0" xfId="145" applyNumberFormat="1" applyFont="1" applyBorder="1" applyAlignment="1">
      <alignment vertical="center"/>
      <protection/>
    </xf>
    <xf numFmtId="49" fontId="0" fillId="0" borderId="0" xfId="145" applyNumberFormat="1" applyAlignment="1">
      <alignment vertical="center"/>
      <protection/>
    </xf>
    <xf numFmtId="3" fontId="52" fillId="3" borderId="20" xfId="145" applyNumberFormat="1" applyFont="1" applyFill="1" applyBorder="1" applyAlignment="1">
      <alignment vertical="center"/>
      <protection/>
    </xf>
    <xf numFmtId="3" fontId="57" fillId="3" borderId="20" xfId="145" applyNumberFormat="1" applyFont="1" applyFill="1" applyBorder="1" applyAlignment="1">
      <alignment vertical="center"/>
      <protection/>
    </xf>
    <xf numFmtId="49" fontId="58" fillId="0" borderId="20" xfId="145" applyNumberFormat="1" applyFont="1" applyBorder="1" applyAlignment="1">
      <alignment horizontal="center" vertical="center"/>
      <protection/>
    </xf>
    <xf numFmtId="3" fontId="25" fillId="44" borderId="20" xfId="145" applyNumberFormat="1" applyFont="1" applyFill="1" applyBorder="1" applyAlignment="1">
      <alignment vertical="center"/>
      <protection/>
    </xf>
    <xf numFmtId="3" fontId="3" fillId="48" borderId="20" xfId="145" applyNumberFormat="1" applyFont="1" applyFill="1" applyBorder="1" applyAlignment="1">
      <alignment horizontal="center" vertical="center"/>
      <protection/>
    </xf>
    <xf numFmtId="3" fontId="3" fillId="48" borderId="20" xfId="145" applyNumberFormat="1" applyFont="1" applyFill="1" applyBorder="1" applyAlignment="1">
      <alignment vertical="center"/>
      <protection/>
    </xf>
    <xf numFmtId="49" fontId="7" fillId="44" borderId="20" xfId="145" applyNumberFormat="1" applyFont="1" applyFill="1" applyBorder="1" applyAlignment="1">
      <alignment horizontal="center" vertical="center"/>
      <protection/>
    </xf>
    <xf numFmtId="49" fontId="7" fillId="44" borderId="20" xfId="145" applyNumberFormat="1" applyFont="1" applyFill="1" applyBorder="1" applyAlignment="1">
      <alignment horizontal="left" vertical="center"/>
      <protection/>
    </xf>
    <xf numFmtId="3" fontId="29" fillId="48" borderId="20" xfId="145" applyNumberFormat="1" applyFont="1" applyFill="1" applyBorder="1" applyAlignment="1">
      <alignment vertical="center"/>
      <protection/>
    </xf>
    <xf numFmtId="3" fontId="29" fillId="0" borderId="20" xfId="145" applyNumberFormat="1" applyFont="1" applyFill="1" applyBorder="1" applyAlignment="1">
      <alignment vertical="center"/>
      <protection/>
    </xf>
    <xf numFmtId="9" fontId="0" fillId="0" borderId="0" xfId="154" applyFont="1" applyAlignment="1">
      <alignment vertical="center"/>
    </xf>
    <xf numFmtId="49" fontId="7" fillId="44" borderId="23" xfId="145" applyNumberFormat="1" applyFont="1" applyFill="1" applyBorder="1" applyAlignment="1">
      <alignment horizontal="center" vertical="center"/>
      <protection/>
    </xf>
    <xf numFmtId="3" fontId="25" fillId="44" borderId="20" xfId="145" applyNumberFormat="1" applyFont="1" applyFill="1" applyBorder="1" applyAlignment="1">
      <alignment vertical="center"/>
      <protection/>
    </xf>
    <xf numFmtId="49" fontId="4" fillId="0" borderId="20" xfId="145" applyNumberFormat="1" applyFont="1" applyBorder="1" applyAlignment="1">
      <alignment horizontal="center" vertical="center"/>
      <protection/>
    </xf>
    <xf numFmtId="49" fontId="4" fillId="47" borderId="20" xfId="145" applyNumberFormat="1" applyFont="1" applyFill="1" applyBorder="1" applyAlignment="1">
      <alignment horizontal="left" vertical="center"/>
      <protection/>
    </xf>
    <xf numFmtId="49" fontId="5" fillId="47" borderId="20" xfId="145" applyNumberFormat="1" applyFont="1" applyFill="1" applyBorder="1" applyAlignment="1">
      <alignment horizontal="left" vertical="center"/>
      <protection/>
    </xf>
    <xf numFmtId="3" fontId="29" fillId="0" borderId="20" xfId="146" applyNumberFormat="1" applyFont="1" applyFill="1" applyBorder="1" applyAlignment="1">
      <alignment vertical="center"/>
      <protection/>
    </xf>
    <xf numFmtId="49" fontId="20" fillId="0" borderId="0" xfId="145" applyNumberFormat="1" applyFont="1" applyAlignment="1">
      <alignment vertical="center"/>
      <protection/>
    </xf>
    <xf numFmtId="49" fontId="4" fillId="47" borderId="20" xfId="145" applyNumberFormat="1" applyFont="1" applyFill="1" applyBorder="1" applyAlignment="1">
      <alignment horizontal="left" vertical="center"/>
      <protection/>
    </xf>
    <xf numFmtId="3" fontId="29" fillId="0" borderId="20" xfId="146" applyNumberFormat="1" applyFont="1" applyFill="1" applyBorder="1" applyAlignment="1">
      <alignment horizontal="center" vertical="center"/>
      <protection/>
    </xf>
    <xf numFmtId="49" fontId="0" fillId="0" borderId="0" xfId="145" applyNumberFormat="1" applyFill="1">
      <alignment/>
      <protection/>
    </xf>
    <xf numFmtId="49" fontId="20" fillId="0" borderId="0" xfId="145" applyNumberFormat="1" applyFont="1">
      <alignment/>
      <protection/>
    </xf>
    <xf numFmtId="49" fontId="29" fillId="0" borderId="0" xfId="145" applyNumberFormat="1" applyFont="1" applyFill="1" applyBorder="1" applyAlignment="1">
      <alignment horizontal="center" wrapText="1"/>
      <protection/>
    </xf>
    <xf numFmtId="49" fontId="59" fillId="0" borderId="0" xfId="145" applyNumberFormat="1" applyFont="1" applyBorder="1">
      <alignment/>
      <protection/>
    </xf>
    <xf numFmtId="49" fontId="60" fillId="0" borderId="0" xfId="145" applyNumberFormat="1" applyFont="1">
      <alignment/>
      <protection/>
    </xf>
    <xf numFmtId="49" fontId="1" fillId="0" borderId="0" xfId="145" applyNumberFormat="1" applyFont="1">
      <alignment/>
      <protection/>
    </xf>
    <xf numFmtId="9" fontId="1" fillId="0" borderId="0" xfId="154" applyFont="1" applyAlignment="1">
      <alignment/>
    </xf>
    <xf numFmtId="49" fontId="61" fillId="0" borderId="0" xfId="145" applyNumberFormat="1" applyFont="1" applyBorder="1">
      <alignment/>
      <protection/>
    </xf>
    <xf numFmtId="49" fontId="25" fillId="0" borderId="0" xfId="145" applyNumberFormat="1" applyFont="1" applyBorder="1" applyAlignment="1">
      <alignment horizontal="center" wrapText="1"/>
      <protection/>
    </xf>
    <xf numFmtId="49" fontId="25" fillId="0" borderId="0" xfId="145" applyNumberFormat="1" applyFont="1" applyFill="1" applyBorder="1" applyAlignment="1">
      <alignment horizontal="center" wrapText="1"/>
      <protection/>
    </xf>
    <xf numFmtId="49" fontId="62" fillId="0" borderId="0" xfId="145" applyNumberFormat="1" applyFont="1" applyBorder="1">
      <alignment/>
      <protection/>
    </xf>
    <xf numFmtId="49" fontId="63" fillId="0" borderId="0" xfId="145" applyNumberFormat="1" applyFont="1" applyBorder="1" applyAlignment="1">
      <alignment wrapText="1"/>
      <protection/>
    </xf>
    <xf numFmtId="49" fontId="2" fillId="0" borderId="0" xfId="145" applyNumberFormat="1" applyFont="1" applyBorder="1">
      <alignment/>
      <protection/>
    </xf>
    <xf numFmtId="49" fontId="40" fillId="0" borderId="0" xfId="145" applyNumberFormat="1" applyFont="1" applyBorder="1" applyAlignment="1">
      <alignment horizontal="center" wrapText="1"/>
      <protection/>
    </xf>
    <xf numFmtId="49" fontId="40" fillId="0" borderId="0" xfId="145" applyNumberFormat="1" applyFont="1" applyFill="1" applyBorder="1" applyAlignment="1">
      <alignment horizontal="center" wrapText="1"/>
      <protection/>
    </xf>
    <xf numFmtId="49" fontId="64" fillId="0" borderId="0" xfId="145" applyNumberFormat="1" applyFont="1" applyBorder="1">
      <alignment/>
      <protection/>
    </xf>
    <xf numFmtId="49" fontId="29" fillId="0" borderId="0" xfId="145" applyNumberFormat="1" applyFont="1">
      <alignment/>
      <protection/>
    </xf>
    <xf numFmtId="49" fontId="29" fillId="0" borderId="0" xfId="145" applyNumberFormat="1" applyFont="1" applyFill="1">
      <alignment/>
      <protection/>
    </xf>
    <xf numFmtId="49" fontId="29" fillId="47" borderId="0" xfId="145" applyNumberFormat="1" applyFont="1" applyFill="1">
      <alignmen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0" fontId="66" fillId="0" borderId="0" xfId="145" applyFont="1" applyAlignment="1">
      <alignment/>
      <protection/>
    </xf>
    <xf numFmtId="0" fontId="3" fillId="0" borderId="0" xfId="145" applyFont="1" applyAlignment="1">
      <alignment/>
      <protection/>
    </xf>
    <xf numFmtId="49" fontId="31" fillId="0" borderId="0" xfId="145" applyNumberFormat="1" applyFont="1">
      <alignment/>
      <protection/>
    </xf>
    <xf numFmtId="3" fontId="0" fillId="0" borderId="0" xfId="145" applyNumberFormat="1" applyFont="1" applyFill="1">
      <alignment/>
      <protection/>
    </xf>
    <xf numFmtId="49" fontId="3"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0" fillId="0" borderId="0" xfId="145" applyNumberFormat="1" applyFont="1" applyFill="1" applyBorder="1">
      <alignment/>
      <protection/>
    </xf>
    <xf numFmtId="49" fontId="19" fillId="0" borderId="22" xfId="145" applyNumberFormat="1" applyFont="1" applyFill="1" applyBorder="1" applyAlignment="1">
      <alignment/>
      <protection/>
    </xf>
    <xf numFmtId="49" fontId="5" fillId="0" borderId="22" xfId="145" applyNumberFormat="1" applyFont="1" applyFill="1" applyBorder="1" applyAlignment="1">
      <alignment horizontal="center"/>
      <protection/>
    </xf>
    <xf numFmtId="49" fontId="0" fillId="0" borderId="0" xfId="145" applyNumberFormat="1" applyFill="1" applyBorder="1">
      <alignment/>
      <protection/>
    </xf>
    <xf numFmtId="49" fontId="6" fillId="0" borderId="20" xfId="145" applyNumberFormat="1" applyFont="1" applyFill="1" applyBorder="1" applyAlignment="1">
      <alignment horizontal="center" vertical="center" wrapText="1"/>
      <protection/>
    </xf>
    <xf numFmtId="49" fontId="19" fillId="0" borderId="20" xfId="145" applyNumberFormat="1" applyFont="1" applyFill="1" applyBorder="1" applyAlignment="1">
      <alignment horizontal="center" vertical="center" wrapText="1"/>
      <protection/>
    </xf>
    <xf numFmtId="3" fontId="30" fillId="3" borderId="20" xfId="145" applyNumberFormat="1" applyFont="1" applyFill="1" applyBorder="1" applyAlignment="1">
      <alignment horizontal="center" vertical="center" wrapText="1"/>
      <protection/>
    </xf>
    <xf numFmtId="3" fontId="69" fillId="3" borderId="20" xfId="145" applyNumberFormat="1" applyFont="1" applyFill="1" applyBorder="1" applyAlignment="1">
      <alignment horizontal="center" vertical="center" wrapText="1"/>
      <protection/>
    </xf>
    <xf numFmtId="3" fontId="6" fillId="44" borderId="20" xfId="145" applyNumberFormat="1" applyFont="1" applyFill="1" applyBorder="1" applyAlignment="1">
      <alignment horizontal="center" vertical="center" wrapText="1"/>
      <protection/>
    </xf>
    <xf numFmtId="49" fontId="7" fillId="0" borderId="20" xfId="145" applyNumberFormat="1" applyFont="1" applyFill="1" applyBorder="1" applyAlignment="1">
      <alignment horizontal="center"/>
      <protection/>
    </xf>
    <xf numFmtId="49" fontId="7" fillId="0" borderId="20" xfId="145" applyNumberFormat="1" applyFont="1" applyFill="1" applyBorder="1" applyAlignment="1">
      <alignment horizontal="left"/>
      <protection/>
    </xf>
    <xf numFmtId="3" fontId="5" fillId="44" borderId="20" xfId="145" applyNumberFormat="1" applyFont="1" applyFill="1" applyBorder="1" applyAlignment="1">
      <alignment horizontal="center" vertical="center" wrapText="1"/>
      <protection/>
    </xf>
    <xf numFmtId="3" fontId="5" fillId="0" borderId="20" xfId="145" applyNumberFormat="1" applyFont="1" applyFill="1" applyBorder="1" applyAlignment="1">
      <alignment horizontal="center" vertical="center" wrapText="1"/>
      <protection/>
    </xf>
    <xf numFmtId="9" fontId="0" fillId="0" borderId="0" xfId="154" applyFont="1" applyFill="1" applyAlignment="1">
      <alignment/>
    </xf>
    <xf numFmtId="49" fontId="7" fillId="44" borderId="23" xfId="145" applyNumberFormat="1" applyFont="1" applyFill="1" applyBorder="1" applyAlignment="1">
      <alignment horizontal="center"/>
      <protection/>
    </xf>
    <xf numFmtId="49" fontId="7" fillId="44" borderId="20" xfId="145" applyNumberFormat="1" applyFont="1" applyFill="1" applyBorder="1" applyAlignment="1">
      <alignment horizontal="left"/>
      <protection/>
    </xf>
    <xf numFmtId="49" fontId="4" fillId="0" borderId="23" xfId="145" applyNumberFormat="1" applyFont="1" applyFill="1" applyBorder="1" applyAlignment="1">
      <alignment horizontal="center"/>
      <protection/>
    </xf>
    <xf numFmtId="49" fontId="4" fillId="47" borderId="20" xfId="145" applyNumberFormat="1" applyFont="1" applyFill="1" applyBorder="1" applyAlignment="1">
      <alignment horizontal="left"/>
      <protection/>
    </xf>
    <xf numFmtId="3" fontId="5" fillId="47" borderId="20" xfId="145" applyNumberFormat="1" applyFont="1" applyFill="1" applyBorder="1" applyAlignment="1">
      <alignment horizontal="center" vertical="center" wrapText="1"/>
      <protection/>
    </xf>
    <xf numFmtId="49" fontId="5" fillId="47" borderId="20" xfId="145" applyNumberFormat="1" applyFont="1" applyFill="1" applyBorder="1" applyAlignment="1">
      <alignment horizontal="left"/>
      <protection/>
    </xf>
    <xf numFmtId="49" fontId="6" fillId="0" borderId="19" xfId="145" applyNumberFormat="1" applyFont="1" applyFill="1" applyBorder="1" applyAlignment="1">
      <alignment horizontal="center"/>
      <protection/>
    </xf>
    <xf numFmtId="49" fontId="6" fillId="0" borderId="19" xfId="145" applyNumberFormat="1" applyFont="1" applyFill="1" applyBorder="1" applyAlignment="1">
      <alignment horizontal="left"/>
      <protection/>
    </xf>
    <xf numFmtId="3" fontId="5" fillId="0" borderId="19" xfId="145" applyNumberFormat="1" applyFont="1" applyFill="1" applyBorder="1" applyAlignment="1">
      <alignment horizontal="center" vertical="center" wrapText="1"/>
      <protection/>
    </xf>
    <xf numFmtId="49" fontId="15" fillId="0" borderId="0" xfId="145" applyNumberFormat="1" applyFont="1" applyFill="1" applyBorder="1" applyAlignment="1">
      <alignment vertical="center" wrapText="1"/>
      <protection/>
    </xf>
    <xf numFmtId="49" fontId="70" fillId="0" borderId="0" xfId="145" applyNumberFormat="1" applyFont="1" applyFill="1">
      <alignment/>
      <protection/>
    </xf>
    <xf numFmtId="49" fontId="4" fillId="0" borderId="0" xfId="145" applyNumberFormat="1" applyFont="1" applyFill="1">
      <alignment/>
      <protection/>
    </xf>
    <xf numFmtId="49" fontId="0" fillId="47" borderId="0" xfId="145" applyNumberFormat="1" applyFont="1" applyFill="1">
      <alignment/>
      <protection/>
    </xf>
    <xf numFmtId="49" fontId="3" fillId="47" borderId="0" xfId="145" applyNumberFormat="1" applyFont="1" applyFill="1" applyAlignment="1">
      <alignment horizontal="center"/>
      <protection/>
    </xf>
    <xf numFmtId="49" fontId="22" fillId="0" borderId="0" xfId="145" applyNumberFormat="1" applyFont="1" applyFill="1">
      <alignment/>
      <protection/>
    </xf>
    <xf numFmtId="49" fontId="3" fillId="0" borderId="0" xfId="145" applyNumberFormat="1" applyFont="1" applyFill="1">
      <alignment/>
      <protection/>
    </xf>
    <xf numFmtId="49" fontId="13" fillId="0" borderId="0" xfId="145" applyNumberFormat="1" applyFont="1" applyFill="1" applyAlignment="1">
      <alignment/>
      <protection/>
    </xf>
    <xf numFmtId="49" fontId="13" fillId="0" borderId="0" xfId="145" applyNumberFormat="1" applyFont="1" applyFill="1" applyAlignment="1">
      <alignment wrapText="1"/>
      <protection/>
    </xf>
    <xf numFmtId="49" fontId="13" fillId="0" borderId="0" xfId="145" applyNumberFormat="1" applyFont="1" applyFill="1" applyAlignment="1">
      <alignment horizontal="left" wrapText="1"/>
      <protection/>
    </xf>
    <xf numFmtId="49" fontId="0" fillId="0" borderId="0" xfId="145" applyNumberFormat="1" applyAlignment="1">
      <alignment horizontal="left"/>
      <protection/>
    </xf>
    <xf numFmtId="49" fontId="0" fillId="0" borderId="0" xfId="145" applyNumberFormat="1" applyFont="1" applyBorder="1" applyAlignment="1">
      <alignment horizontal="left"/>
      <protection/>
    </xf>
    <xf numFmtId="49" fontId="13" fillId="0" borderId="20" xfId="145" applyNumberFormat="1" applyFont="1" applyBorder="1" applyAlignment="1">
      <alignment horizontal="center"/>
      <protection/>
    </xf>
    <xf numFmtId="3" fontId="4" fillId="4" borderId="20" xfId="146" applyNumberFormat="1" applyFont="1" applyFill="1" applyBorder="1" applyAlignment="1">
      <alignment horizontal="center" vertical="center"/>
      <protection/>
    </xf>
    <xf numFmtId="3" fontId="32" fillId="47" borderId="20" xfId="145" applyNumberFormat="1" applyFont="1" applyFill="1" applyBorder="1" applyAlignment="1">
      <alignment horizontal="center" vertical="center"/>
      <protection/>
    </xf>
    <xf numFmtId="3" fontId="17" fillId="3" borderId="20" xfId="145" applyNumberFormat="1" applyFont="1" applyFill="1" applyBorder="1" applyAlignment="1">
      <alignment horizontal="center" vertical="center"/>
      <protection/>
    </xf>
    <xf numFmtId="3" fontId="34" fillId="3"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 borderId="20" xfId="146" applyNumberFormat="1" applyFont="1" applyFill="1" applyBorder="1" applyAlignment="1">
      <alignment horizontal="center" vertical="center"/>
      <protection/>
    </xf>
    <xf numFmtId="49" fontId="7" fillId="0" borderId="20" xfId="145" applyNumberFormat="1" applyFont="1" applyBorder="1" applyAlignment="1">
      <alignment horizontal="center" vertical="center"/>
      <protection/>
    </xf>
    <xf numFmtId="49" fontId="7" fillId="47" borderId="20" xfId="145" applyNumberFormat="1" applyFont="1" applyFill="1" applyBorder="1" applyAlignment="1">
      <alignment horizontal="left" vertical="center"/>
      <protection/>
    </xf>
    <xf numFmtId="3" fontId="4" fillId="47" borderId="20" xfId="145" applyNumberFormat="1" applyFont="1" applyFill="1" applyBorder="1" applyAlignment="1">
      <alignment horizontal="center" vertical="center"/>
      <protection/>
    </xf>
    <xf numFmtId="3" fontId="4" fillId="44" borderId="20" xfId="145" applyNumberFormat="1" applyFont="1" applyFill="1" applyBorder="1" applyAlignment="1">
      <alignment horizontal="center" vertical="center"/>
      <protection/>
    </xf>
    <xf numFmtId="49" fontId="4" fillId="0" borderId="23" xfId="145" applyNumberFormat="1" applyFont="1" applyBorder="1" applyAlignment="1">
      <alignment horizontal="center" vertical="center"/>
      <protection/>
    </xf>
    <xf numFmtId="49" fontId="0" fillId="0" borderId="0" xfId="145" applyNumberFormat="1" applyFont="1" applyAlignment="1">
      <alignment vertical="center"/>
      <protection/>
    </xf>
    <xf numFmtId="3" fontId="4" fillId="0" borderId="20" xfId="145" applyNumberFormat="1" applyFont="1" applyFill="1" applyBorder="1" applyAlignment="1">
      <alignment horizontal="center" vertical="center"/>
      <protection/>
    </xf>
    <xf numFmtId="3" fontId="4" fillId="47" borderId="20" xfId="146" applyNumberFormat="1" applyFont="1" applyFill="1" applyBorder="1" applyAlignment="1">
      <alignment horizontal="center" vertical="center"/>
      <protection/>
    </xf>
    <xf numFmtId="49" fontId="4" fillId="47" borderId="23" xfId="145" applyNumberFormat="1" applyFont="1" applyFill="1" applyBorder="1" applyAlignment="1">
      <alignment horizontal="center" vertical="center"/>
      <protection/>
    </xf>
    <xf numFmtId="9" fontId="20" fillId="0" borderId="0" xfId="154" applyFont="1" applyAlignment="1">
      <alignment vertical="center"/>
    </xf>
    <xf numFmtId="49" fontId="4" fillId="0" borderId="0" xfId="145" applyNumberFormat="1" applyFont="1" applyBorder="1" applyAlignment="1">
      <alignment horizontal="center"/>
      <protection/>
    </xf>
    <xf numFmtId="49" fontId="4" fillId="47" borderId="0" xfId="145" applyNumberFormat="1" applyFont="1" applyFill="1" applyBorder="1" applyAlignment="1">
      <alignment horizontal="left"/>
      <protection/>
    </xf>
    <xf numFmtId="49" fontId="0" fillId="0" borderId="0" xfId="145" applyNumberFormat="1" applyFont="1" applyFill="1" applyBorder="1" applyAlignment="1">
      <alignment horizontal="center"/>
      <protection/>
    </xf>
    <xf numFmtId="3" fontId="4" fillId="47" borderId="19" xfId="146" applyNumberFormat="1" applyFont="1" applyFill="1" applyBorder="1" applyAlignment="1">
      <alignment horizontal="center" vertical="center"/>
      <protection/>
    </xf>
    <xf numFmtId="9" fontId="0" fillId="0" borderId="0" xfId="154" applyFont="1" applyAlignment="1">
      <alignment/>
    </xf>
    <xf numFmtId="49" fontId="29" fillId="0" borderId="0" xfId="145" applyNumberFormat="1" applyFont="1" applyBorder="1" applyAlignment="1">
      <alignment wrapText="1"/>
      <protection/>
    </xf>
    <xf numFmtId="3" fontId="4" fillId="47" borderId="0" xfId="146" applyNumberFormat="1" applyFont="1" applyFill="1" applyBorder="1" applyAlignment="1">
      <alignment horizontal="center" vertical="center"/>
      <protection/>
    </xf>
    <xf numFmtId="49" fontId="29" fillId="0" borderId="0" xfId="145" applyNumberFormat="1" applyFont="1" applyAlignment="1">
      <alignment wrapText="1"/>
      <protection/>
    </xf>
    <xf numFmtId="49" fontId="37" fillId="0" borderId="0" xfId="145" applyNumberFormat="1" applyFont="1">
      <alignment/>
      <protection/>
    </xf>
    <xf numFmtId="49" fontId="37" fillId="0" borderId="0" xfId="145" applyNumberFormat="1" applyFont="1" applyAlignment="1">
      <alignment wrapText="1"/>
      <protection/>
    </xf>
    <xf numFmtId="49" fontId="3" fillId="47" borderId="0" xfId="145" applyNumberFormat="1" applyFont="1" applyFill="1" applyAlignment="1">
      <alignment/>
      <protection/>
    </xf>
    <xf numFmtId="49" fontId="72" fillId="0" borderId="0" xfId="145" applyNumberFormat="1" applyFont="1">
      <alignment/>
      <protection/>
    </xf>
    <xf numFmtId="49" fontId="13" fillId="0" borderId="0" xfId="145" applyNumberFormat="1" applyFont="1" applyBorder="1" applyAlignment="1">
      <alignment wrapText="1"/>
      <protection/>
    </xf>
    <xf numFmtId="49" fontId="0" fillId="0" borderId="0" xfId="147" applyNumberFormat="1" applyFont="1" applyAlignment="1">
      <alignment horizontal="left"/>
      <protection/>
    </xf>
    <xf numFmtId="49" fontId="14" fillId="0" borderId="0" xfId="147" applyNumberFormat="1" applyFont="1" applyAlignment="1">
      <alignment wrapText="1"/>
      <protection/>
    </xf>
    <xf numFmtId="49" fontId="3" fillId="47" borderId="0" xfId="147" applyNumberFormat="1" applyFont="1" applyFill="1" applyBorder="1" applyAlignment="1">
      <alignment horizontal="left"/>
      <protection/>
    </xf>
    <xf numFmtId="49" fontId="0" fillId="47" borderId="0" xfId="147" applyNumberFormat="1" applyFont="1" applyFill="1" applyBorder="1" applyAlignment="1">
      <alignment horizontal="left"/>
      <protection/>
    </xf>
    <xf numFmtId="49" fontId="27" fillId="0" borderId="0" xfId="147" applyNumberFormat="1" applyFont="1">
      <alignment/>
      <protection/>
    </xf>
    <xf numFmtId="49" fontId="0" fillId="47" borderId="0" xfId="147" applyNumberFormat="1" applyFont="1" applyFill="1" applyBorder="1" applyAlignment="1">
      <alignment/>
      <protection/>
    </xf>
    <xf numFmtId="49" fontId="3" fillId="0" borderId="0" xfId="147" applyNumberFormat="1" applyFont="1" applyBorder="1" applyAlignment="1">
      <alignment horizontal="left"/>
      <protection/>
    </xf>
    <xf numFmtId="49" fontId="0" fillId="0" borderId="0" xfId="147" applyNumberFormat="1" applyFont="1" applyBorder="1" applyAlignment="1">
      <alignment horizontal="left"/>
      <protection/>
    </xf>
    <xf numFmtId="49" fontId="0" fillId="0" borderId="0" xfId="147" applyNumberFormat="1" applyFont="1" applyBorder="1" applyAlignment="1">
      <alignment/>
      <protection/>
    </xf>
    <xf numFmtId="49" fontId="18" fillId="0" borderId="22" xfId="147" applyNumberFormat="1" applyFont="1" applyBorder="1" applyAlignment="1">
      <alignment horizontal="left"/>
      <protection/>
    </xf>
    <xf numFmtId="49" fontId="3" fillId="0" borderId="22" xfId="147" applyNumberFormat="1" applyFont="1" applyBorder="1" applyAlignment="1">
      <alignment horizontal="left"/>
      <protection/>
    </xf>
    <xf numFmtId="49" fontId="27" fillId="0" borderId="0" xfId="147" applyNumberFormat="1" applyFont="1" applyFill="1">
      <alignment/>
      <protection/>
    </xf>
    <xf numFmtId="49" fontId="27" fillId="0" borderId="0" xfId="147" applyNumberFormat="1" applyFont="1" applyAlignment="1">
      <alignment vertical="center"/>
      <protection/>
    </xf>
    <xf numFmtId="49" fontId="6" fillId="47" borderId="20" xfId="147" applyNumberFormat="1" applyFont="1" applyFill="1" applyBorder="1" applyAlignment="1">
      <alignment horizontal="left" vertical="center"/>
      <protection/>
    </xf>
    <xf numFmtId="49" fontId="1" fillId="0" borderId="0" xfId="147" applyNumberFormat="1" applyFont="1">
      <alignment/>
      <protection/>
    </xf>
    <xf numFmtId="49" fontId="29" fillId="0" borderId="0" xfId="147" applyNumberFormat="1" applyFont="1" applyBorder="1" applyAlignment="1">
      <alignment/>
      <protection/>
    </xf>
    <xf numFmtId="49" fontId="79" fillId="0" borderId="0" xfId="147" applyNumberFormat="1" applyFont="1">
      <alignment/>
      <protection/>
    </xf>
    <xf numFmtId="49" fontId="25" fillId="0" borderId="0" xfId="147" applyNumberFormat="1" applyFont="1" applyBorder="1" applyAlignment="1">
      <alignment/>
      <protection/>
    </xf>
    <xf numFmtId="49" fontId="5" fillId="0" borderId="0" xfId="147" applyNumberFormat="1" applyFont="1">
      <alignment/>
      <protection/>
    </xf>
    <xf numFmtId="49" fontId="29" fillId="0" borderId="0" xfId="147" applyNumberFormat="1" applyFont="1" applyAlignment="1">
      <alignment horizontal="center"/>
      <protection/>
    </xf>
    <xf numFmtId="49" fontId="29" fillId="0" borderId="0" xfId="147" applyNumberFormat="1" applyFont="1">
      <alignment/>
      <protection/>
    </xf>
    <xf numFmtId="49" fontId="79" fillId="0" borderId="0" xfId="147" applyNumberFormat="1" applyFont="1" applyAlignment="1">
      <alignment horizontal="center"/>
      <protection/>
    </xf>
    <xf numFmtId="49" fontId="13" fillId="0" borderId="0" xfId="147" applyNumberFormat="1" applyFont="1" applyBorder="1" applyAlignment="1">
      <alignment wrapText="1"/>
      <protection/>
    </xf>
    <xf numFmtId="49" fontId="81" fillId="0" borderId="0" xfId="147" applyNumberFormat="1" applyFont="1">
      <alignment/>
      <protection/>
    </xf>
    <xf numFmtId="9" fontId="27" fillId="0" borderId="0" xfId="154" applyFont="1" applyAlignment="1">
      <alignment/>
    </xf>
    <xf numFmtId="3" fontId="0" fillId="47" borderId="0" xfId="147" applyNumberFormat="1" applyFont="1" applyFill="1" applyBorder="1" applyAlignment="1">
      <alignment/>
      <protection/>
    </xf>
    <xf numFmtId="0" fontId="27" fillId="0" borderId="0" xfId="147">
      <alignment/>
      <protection/>
    </xf>
    <xf numFmtId="0" fontId="0" fillId="0" borderId="0" xfId="147" applyFont="1" applyAlignment="1">
      <alignment horizontal="left"/>
      <protection/>
    </xf>
    <xf numFmtId="0" fontId="0" fillId="0" borderId="0" xfId="147" applyFont="1" applyBorder="1" applyAlignment="1">
      <alignment/>
      <protection/>
    </xf>
    <xf numFmtId="0" fontId="0" fillId="0" borderId="0" xfId="147" applyFont="1" applyBorder="1" applyAlignment="1">
      <alignment horizontal="left"/>
      <protection/>
    </xf>
    <xf numFmtId="0" fontId="27" fillId="0" borderId="0" xfId="147" applyFont="1">
      <alignment/>
      <protection/>
    </xf>
    <xf numFmtId="0" fontId="6" fillId="0" borderId="20" xfId="147" applyFont="1" applyBorder="1" applyAlignment="1">
      <alignment horizontal="center" vertical="center"/>
      <protection/>
    </xf>
    <xf numFmtId="0" fontId="6" fillId="47" borderId="20" xfId="147" applyFont="1" applyFill="1" applyBorder="1" applyAlignment="1">
      <alignment horizontal="left" vertical="center"/>
      <protection/>
    </xf>
    <xf numFmtId="9" fontId="27" fillId="0" borderId="0" xfId="154" applyFont="1" applyAlignment="1">
      <alignment vertical="center"/>
    </xf>
    <xf numFmtId="0" fontId="5" fillId="0" borderId="23" xfId="147" applyFont="1" applyBorder="1" applyAlignment="1">
      <alignment horizontal="center" vertical="center"/>
      <protection/>
    </xf>
    <xf numFmtId="0" fontId="27" fillId="0" borderId="0" xfId="147" applyFont="1" applyAlignment="1">
      <alignment vertical="center"/>
      <protection/>
    </xf>
    <xf numFmtId="0" fontId="1" fillId="0" borderId="0" xfId="147" applyFont="1">
      <alignment/>
      <protection/>
    </xf>
    <xf numFmtId="0" fontId="25" fillId="0" borderId="0" xfId="147" applyFont="1" applyBorder="1" applyAlignment="1">
      <alignment horizontal="center" wrapText="1"/>
      <protection/>
    </xf>
    <xf numFmtId="0" fontId="29" fillId="0" borderId="0" xfId="147" applyFont="1" applyBorder="1" applyAlignment="1">
      <alignment wrapText="1"/>
      <protection/>
    </xf>
    <xf numFmtId="0" fontId="25" fillId="0" borderId="0" xfId="147" applyNumberFormat="1" applyFont="1" applyBorder="1" applyAlignment="1">
      <alignment/>
      <protection/>
    </xf>
    <xf numFmtId="0" fontId="79" fillId="0" borderId="0" xfId="147" applyFont="1">
      <alignment/>
      <protection/>
    </xf>
    <xf numFmtId="0" fontId="25" fillId="0" borderId="0" xfId="147" applyNumberFormat="1" applyFont="1" applyBorder="1" applyAlignment="1">
      <alignment horizontal="center"/>
      <protection/>
    </xf>
    <xf numFmtId="0" fontId="5" fillId="0" borderId="0" xfId="147" applyFont="1">
      <alignment/>
      <protection/>
    </xf>
    <xf numFmtId="0" fontId="29" fillId="0" borderId="0" xfId="147" applyFont="1">
      <alignment/>
      <protection/>
    </xf>
    <xf numFmtId="0" fontId="25" fillId="0" borderId="0" xfId="145" applyFont="1" applyAlignment="1">
      <alignment/>
      <protection/>
    </xf>
    <xf numFmtId="49" fontId="19" fillId="0" borderId="0" xfId="147" applyNumberFormat="1" applyFont="1">
      <alignment/>
      <protection/>
    </xf>
    <xf numFmtId="49" fontId="4" fillId="47" borderId="0" xfId="147" applyNumberFormat="1" applyFont="1" applyFill="1" applyBorder="1" applyAlignment="1">
      <alignment horizontal="left"/>
      <protection/>
    </xf>
    <xf numFmtId="49" fontId="4" fillId="0" borderId="0" xfId="147" applyNumberFormat="1" applyFont="1" applyBorder="1" applyAlignment="1">
      <alignment horizontal="left"/>
      <protection/>
    </xf>
    <xf numFmtId="49" fontId="0" fillId="0" borderId="22" xfId="147" applyNumberFormat="1" applyFont="1" applyBorder="1" applyAlignment="1">
      <alignment/>
      <protection/>
    </xf>
    <xf numFmtId="49" fontId="6" fillId="0" borderId="20" xfId="147" applyNumberFormat="1" applyFont="1" applyFill="1" applyBorder="1" applyAlignment="1">
      <alignment horizontal="center" vertical="center" wrapText="1"/>
      <protection/>
    </xf>
    <xf numFmtId="49" fontId="5" fillId="0" borderId="24" xfId="147" applyNumberFormat="1" applyFont="1" applyFill="1" applyBorder="1">
      <alignment/>
      <protection/>
    </xf>
    <xf numFmtId="49" fontId="5" fillId="0" borderId="0" xfId="147" applyNumberFormat="1" applyFont="1" applyFill="1">
      <alignment/>
      <protection/>
    </xf>
    <xf numFmtId="49" fontId="24" fillId="0" borderId="0" xfId="147" applyNumberFormat="1" applyFont="1" applyFill="1">
      <alignment/>
      <protection/>
    </xf>
    <xf numFmtId="49" fontId="6" fillId="0" borderId="25" xfId="147" applyNumberFormat="1" applyFont="1" applyFill="1" applyBorder="1" applyAlignment="1">
      <alignment horizontal="center" vertical="center" wrapText="1"/>
      <protection/>
    </xf>
    <xf numFmtId="49" fontId="19" fillId="0" borderId="20" xfId="147" applyNumberFormat="1" applyFont="1" applyFill="1" applyBorder="1" applyAlignment="1">
      <alignment horizontal="center" vertical="center"/>
      <protection/>
    </xf>
    <xf numFmtId="49" fontId="19" fillId="0" borderId="20" xfId="147" applyNumberFormat="1" applyFont="1" applyBorder="1" applyAlignment="1">
      <alignment horizontal="center" vertical="center"/>
      <protection/>
    </xf>
    <xf numFmtId="49" fontId="5" fillId="0" borderId="0" xfId="147" applyNumberFormat="1" applyFont="1" applyAlignment="1">
      <alignment vertical="center"/>
      <protection/>
    </xf>
    <xf numFmtId="3" fontId="30" fillId="3" borderId="20" xfId="147" applyNumberFormat="1" applyFont="1" applyFill="1" applyBorder="1" applyAlignment="1">
      <alignment horizontal="center" vertical="center"/>
      <protection/>
    </xf>
    <xf numFmtId="3" fontId="69" fillId="3" borderId="20" xfId="147" applyNumberFormat="1" applyFont="1" applyFill="1" applyBorder="1" applyAlignment="1">
      <alignment horizontal="center" vertical="center"/>
      <protection/>
    </xf>
    <xf numFmtId="3" fontId="30" fillId="4" borderId="20" xfId="147" applyNumberFormat="1" applyFont="1" applyFill="1" applyBorder="1" applyAlignment="1">
      <alignment horizontal="center" vertical="center"/>
      <protection/>
    </xf>
    <xf numFmtId="3" fontId="6" fillId="44" borderId="20" xfId="147" applyNumberFormat="1" applyFont="1" applyFill="1" applyBorder="1" applyAlignment="1">
      <alignment horizontal="center" vertical="center"/>
      <protection/>
    </xf>
    <xf numFmtId="49" fontId="6" fillId="0" borderId="20" xfId="147" applyNumberFormat="1" applyFont="1" applyBorder="1" applyAlignment="1">
      <alignment horizontal="center" vertical="center"/>
      <protection/>
    </xf>
    <xf numFmtId="3" fontId="5" fillId="47" borderId="20" xfId="147" applyNumberFormat="1" applyFont="1" applyFill="1" applyBorder="1" applyAlignment="1">
      <alignment horizontal="center" vertical="center"/>
      <protection/>
    </xf>
    <xf numFmtId="49" fontId="6" fillId="0" borderId="23" xfId="147" applyNumberFormat="1" applyFont="1" applyBorder="1" applyAlignment="1">
      <alignment horizontal="center" vertical="center"/>
      <protection/>
    </xf>
    <xf numFmtId="49" fontId="5" fillId="0" borderId="23" xfId="147" applyNumberFormat="1" applyFont="1" applyBorder="1" applyAlignment="1">
      <alignment horizontal="center" vertical="center"/>
      <protection/>
    </xf>
    <xf numFmtId="3" fontId="5" fillId="0" borderId="20" xfId="147" applyNumberFormat="1" applyFont="1" applyBorder="1" applyAlignment="1">
      <alignment horizontal="center" vertical="center"/>
      <protection/>
    </xf>
    <xf numFmtId="49" fontId="87" fillId="0" borderId="0" xfId="147" applyNumberFormat="1" applyFont="1">
      <alignment/>
      <protection/>
    </xf>
    <xf numFmtId="49" fontId="27" fillId="0" borderId="0" xfId="147" applyNumberFormat="1">
      <alignment/>
      <protection/>
    </xf>
    <xf numFmtId="49" fontId="29" fillId="0" borderId="0" xfId="147" applyNumberFormat="1" applyFont="1" applyBorder="1" applyAlignment="1">
      <alignment wrapText="1"/>
      <protection/>
    </xf>
    <xf numFmtId="49" fontId="21" fillId="0" borderId="0" xfId="147" applyNumberFormat="1" applyFont="1">
      <alignment/>
      <protection/>
    </xf>
    <xf numFmtId="49" fontId="31" fillId="0" borderId="0" xfId="147" applyNumberFormat="1" applyFont="1">
      <alignment/>
      <protection/>
    </xf>
    <xf numFmtId="49" fontId="31" fillId="0" borderId="0" xfId="147" applyNumberFormat="1" applyFont="1" applyAlignment="1">
      <alignment horizontal="center"/>
      <protection/>
    </xf>
    <xf numFmtId="0" fontId="4" fillId="0" borderId="0" xfId="147" applyNumberFormat="1" applyFont="1" applyAlignment="1">
      <alignment horizontal="left"/>
      <protection/>
    </xf>
    <xf numFmtId="0" fontId="5" fillId="0" borderId="0" xfId="147" applyFont="1" applyAlignment="1">
      <alignment/>
      <protection/>
    </xf>
    <xf numFmtId="3" fontId="5" fillId="0" borderId="0" xfId="147" applyNumberFormat="1" applyFont="1">
      <alignment/>
      <protection/>
    </xf>
    <xf numFmtId="0" fontId="7" fillId="0" borderId="0" xfId="147" applyFont="1" applyBorder="1" applyAlignment="1">
      <alignment/>
      <protection/>
    </xf>
    <xf numFmtId="0" fontId="27" fillId="0" borderId="24" xfId="147" applyFont="1" applyBorder="1">
      <alignment/>
      <protection/>
    </xf>
    <xf numFmtId="0" fontId="27" fillId="0" borderId="0" xfId="147" applyFont="1" applyBorder="1">
      <alignment/>
      <protection/>
    </xf>
    <xf numFmtId="0" fontId="12" fillId="0" borderId="20" xfId="147" applyFont="1" applyBorder="1" applyAlignment="1">
      <alignment horizontal="center" vertical="center" wrapText="1"/>
      <protection/>
    </xf>
    <xf numFmtId="0" fontId="19" fillId="0" borderId="23" xfId="147" applyFont="1" applyFill="1" applyBorder="1" applyAlignment="1">
      <alignment horizontal="center" vertical="center"/>
      <protection/>
    </xf>
    <xf numFmtId="0" fontId="19" fillId="0" borderId="20" xfId="147" applyFont="1" applyFill="1" applyBorder="1" applyAlignment="1">
      <alignment horizontal="center" vertical="center"/>
      <protection/>
    </xf>
    <xf numFmtId="0" fontId="19" fillId="0" borderId="20" xfId="147" applyFont="1" applyBorder="1" applyAlignment="1">
      <alignment horizontal="center" vertical="center"/>
      <protection/>
    </xf>
    <xf numFmtId="3" fontId="20" fillId="3" borderId="20" xfId="147" applyNumberFormat="1" applyFont="1" applyFill="1" applyBorder="1" applyAlignment="1">
      <alignment horizontal="center" vertical="center"/>
      <protection/>
    </xf>
    <xf numFmtId="3" fontId="35" fillId="3" borderId="20" xfId="147" applyNumberFormat="1" applyFont="1" applyFill="1" applyBorder="1" applyAlignment="1">
      <alignment horizontal="center" vertical="center"/>
      <protection/>
    </xf>
    <xf numFmtId="3" fontId="3" fillId="44" borderId="23" xfId="147" applyNumberFormat="1" applyFont="1" applyFill="1" applyBorder="1" applyAlignment="1">
      <alignment horizontal="center" vertical="center"/>
      <protection/>
    </xf>
    <xf numFmtId="3" fontId="0" fillId="48" borderId="23" xfId="147" applyNumberFormat="1" applyFont="1" applyFill="1" applyBorder="1" applyAlignment="1">
      <alignment horizontal="center" vertical="center"/>
      <protection/>
    </xf>
    <xf numFmtId="3" fontId="0" fillId="0" borderId="20" xfId="147" applyNumberFormat="1" applyFont="1" applyBorder="1" applyAlignment="1">
      <alignment horizontal="center" vertical="center"/>
      <protection/>
    </xf>
    <xf numFmtId="3" fontId="0" fillId="0" borderId="26" xfId="147" applyNumberFormat="1" applyFont="1" applyBorder="1" applyAlignment="1">
      <alignment horizontal="center" vertical="center"/>
      <protection/>
    </xf>
    <xf numFmtId="0" fontId="6" fillId="0" borderId="23" xfId="147" applyFont="1" applyBorder="1" applyAlignment="1">
      <alignment horizontal="center" vertical="center"/>
      <protection/>
    </xf>
    <xf numFmtId="3" fontId="0" fillId="44" borderId="23" xfId="147" applyNumberFormat="1" applyFont="1" applyFill="1" applyBorder="1" applyAlignment="1">
      <alignment horizontal="center" vertical="center"/>
      <protection/>
    </xf>
    <xf numFmtId="3" fontId="0" fillId="47" borderId="20" xfId="147" applyNumberFormat="1" applyFont="1" applyFill="1" applyBorder="1" applyAlignment="1">
      <alignment horizontal="center" vertical="center"/>
      <protection/>
    </xf>
    <xf numFmtId="3" fontId="0" fillId="47" borderId="26" xfId="147" applyNumberFormat="1" applyFont="1" applyFill="1" applyBorder="1" applyAlignment="1">
      <alignment horizontal="center" vertical="center"/>
      <protection/>
    </xf>
    <xf numFmtId="0" fontId="29" fillId="0" borderId="0" xfId="147" applyNumberFormat="1" applyFont="1" applyBorder="1" applyAlignment="1">
      <alignment/>
      <protection/>
    </xf>
    <xf numFmtId="0" fontId="88" fillId="0" borderId="0" xfId="147" applyFont="1">
      <alignment/>
      <protection/>
    </xf>
    <xf numFmtId="0" fontId="16" fillId="0" borderId="0" xfId="147" applyFont="1">
      <alignment/>
      <protection/>
    </xf>
    <xf numFmtId="0" fontId="28" fillId="0" borderId="0" xfId="147" applyFont="1">
      <alignment/>
      <protection/>
    </xf>
    <xf numFmtId="0" fontId="13" fillId="0" borderId="0" xfId="147" applyFont="1">
      <alignment/>
      <protection/>
    </xf>
    <xf numFmtId="49" fontId="13" fillId="0" borderId="0" xfId="147" applyNumberFormat="1" applyFont="1">
      <alignment/>
      <protection/>
    </xf>
    <xf numFmtId="0" fontId="81" fillId="0" borderId="0" xfId="147" applyFont="1">
      <alignment/>
      <protection/>
    </xf>
    <xf numFmtId="49" fontId="18" fillId="0" borderId="0" xfId="147" applyNumberFormat="1" applyFont="1" applyBorder="1" applyAlignment="1">
      <alignment/>
      <protection/>
    </xf>
    <xf numFmtId="49" fontId="27" fillId="0" borderId="0" xfId="147" applyNumberFormat="1" applyFont="1" applyAlignment="1">
      <alignment horizontal="center"/>
      <protection/>
    </xf>
    <xf numFmtId="3" fontId="19" fillId="47" borderId="22" xfId="147" applyNumberFormat="1" applyFont="1" applyFill="1" applyBorder="1" applyAlignment="1">
      <alignment horizontal="center"/>
      <protection/>
    </xf>
    <xf numFmtId="49" fontId="5" fillId="0" borderId="22" xfId="147" applyNumberFormat="1" applyFont="1" applyBorder="1" applyAlignment="1">
      <alignment/>
      <protection/>
    </xf>
    <xf numFmtId="49" fontId="27" fillId="0" borderId="0" xfId="147" applyNumberFormat="1" applyFill="1">
      <alignment/>
      <protection/>
    </xf>
    <xf numFmtId="49" fontId="27" fillId="0" borderId="0" xfId="147" applyNumberFormat="1" applyFill="1" applyAlignment="1">
      <alignment vertical="center" wrapText="1"/>
      <protection/>
    </xf>
    <xf numFmtId="49" fontId="27" fillId="0" borderId="0" xfId="147" applyNumberFormat="1" applyAlignment="1">
      <alignment vertical="center"/>
      <protection/>
    </xf>
    <xf numFmtId="3" fontId="5" fillId="44" borderId="20" xfId="147" applyNumberFormat="1" applyFont="1" applyFill="1" applyBorder="1" applyAlignment="1">
      <alignment horizontal="center" vertical="center"/>
      <protection/>
    </xf>
    <xf numFmtId="3" fontId="27" fillId="0" borderId="20" xfId="147" applyNumberFormat="1" applyFont="1" applyBorder="1" applyAlignment="1">
      <alignment horizontal="center" vertical="center"/>
      <protection/>
    </xf>
    <xf numFmtId="0" fontId="5" fillId="0" borderId="20" xfId="147" applyFont="1" applyBorder="1" applyAlignment="1">
      <alignment horizontal="center" vertical="center"/>
      <protection/>
    </xf>
    <xf numFmtId="3" fontId="5" fillId="0" borderId="20" xfId="147" applyNumberFormat="1" applyFont="1" applyFill="1" applyBorder="1" applyAlignment="1">
      <alignment horizontal="center" vertical="center"/>
      <protection/>
    </xf>
    <xf numFmtId="3" fontId="27" fillId="0" borderId="20" xfId="147" applyNumberFormat="1" applyFont="1" applyFill="1" applyBorder="1" applyAlignment="1">
      <alignment horizontal="center" vertical="center"/>
      <protection/>
    </xf>
    <xf numFmtId="49" fontId="27" fillId="0" borderId="0" xfId="147" applyNumberFormat="1" applyAlignment="1">
      <alignment horizontal="center"/>
      <protection/>
    </xf>
    <xf numFmtId="49" fontId="72" fillId="0" borderId="0" xfId="147" applyNumberFormat="1" applyFont="1" applyAlignment="1">
      <alignment horizontal="left"/>
      <protection/>
    </xf>
    <xf numFmtId="49" fontId="31" fillId="0" borderId="0" xfId="147" applyNumberFormat="1" applyFont="1" applyAlignment="1">
      <alignment/>
      <protection/>
    </xf>
    <xf numFmtId="49" fontId="3" fillId="47" borderId="0" xfId="147" applyNumberFormat="1" applyFont="1" applyFill="1" applyBorder="1" applyAlignment="1">
      <alignment/>
      <protection/>
    </xf>
    <xf numFmtId="49" fontId="3" fillId="0" borderId="0" xfId="147" applyNumberFormat="1" applyFont="1" applyAlignment="1">
      <alignment/>
      <protection/>
    </xf>
    <xf numFmtId="49" fontId="3" fillId="0" borderId="0" xfId="147" applyNumberFormat="1" applyFont="1" applyBorder="1" applyAlignment="1">
      <alignment/>
      <protection/>
    </xf>
    <xf numFmtId="49" fontId="6" fillId="0" borderId="22" xfId="147" applyNumberFormat="1" applyFont="1" applyBorder="1" applyAlignment="1">
      <alignment/>
      <protection/>
    </xf>
    <xf numFmtId="3" fontId="19" fillId="0" borderId="20" xfId="147" applyNumberFormat="1" applyFont="1" applyBorder="1" applyAlignment="1">
      <alignment horizontal="center" vertical="center"/>
      <protection/>
    </xf>
    <xf numFmtId="49" fontId="27" fillId="47" borderId="0" xfId="147" applyNumberFormat="1" applyFont="1" applyFill="1" applyAlignment="1">
      <alignment vertical="center"/>
      <protection/>
    </xf>
    <xf numFmtId="3" fontId="27" fillId="47" borderId="20" xfId="147" applyNumberFormat="1" applyFont="1" applyFill="1" applyBorder="1" applyAlignment="1">
      <alignment horizontal="center" vertical="center"/>
      <protection/>
    </xf>
    <xf numFmtId="3" fontId="91" fillId="0" borderId="20" xfId="147" applyNumberFormat="1" applyFont="1" applyBorder="1" applyAlignment="1">
      <alignment horizontal="center" vertical="center"/>
      <protection/>
    </xf>
    <xf numFmtId="0" fontId="5" fillId="0" borderId="19" xfId="147" applyFont="1" applyFill="1" applyBorder="1" applyAlignment="1">
      <alignment horizontal="center" vertical="center"/>
      <protection/>
    </xf>
    <xf numFmtId="49" fontId="6" fillId="0" borderId="19" xfId="145" applyNumberFormat="1" applyFont="1" applyFill="1" applyBorder="1" applyAlignment="1">
      <alignment horizontal="left" vertical="center"/>
      <protection/>
    </xf>
    <xf numFmtId="3" fontId="5" fillId="0" borderId="19" xfId="147" applyNumberFormat="1" applyFont="1" applyFill="1" applyBorder="1" applyAlignment="1">
      <alignment horizontal="center" vertical="center"/>
      <protection/>
    </xf>
    <xf numFmtId="3" fontId="19" fillId="0" borderId="19" xfId="147" applyNumberFormat="1" applyFont="1" applyFill="1" applyBorder="1" applyAlignment="1">
      <alignment horizontal="center" vertical="center"/>
      <protection/>
    </xf>
    <xf numFmtId="3" fontId="27" fillId="0" borderId="19" xfId="147" applyNumberFormat="1" applyFont="1" applyFill="1" applyBorder="1" applyAlignment="1">
      <alignment vertical="center"/>
      <protection/>
    </xf>
    <xf numFmtId="3" fontId="92" fillId="0" borderId="19" xfId="147" applyNumberFormat="1" applyFont="1" applyFill="1" applyBorder="1" applyAlignment="1">
      <alignment vertical="center"/>
      <protection/>
    </xf>
    <xf numFmtId="49" fontId="31" fillId="0" borderId="0" xfId="147" applyNumberFormat="1" applyFont="1" applyBorder="1" applyAlignment="1">
      <alignment/>
      <protection/>
    </xf>
    <xf numFmtId="49" fontId="29" fillId="0" borderId="0" xfId="147" applyNumberFormat="1" applyFont="1" applyBorder="1" applyAlignment="1">
      <alignment horizontal="center"/>
      <protection/>
    </xf>
    <xf numFmtId="49" fontId="29" fillId="0" borderId="0" xfId="147" applyNumberFormat="1" applyFont="1" applyAlignment="1">
      <alignment/>
      <protection/>
    </xf>
    <xf numFmtId="0" fontId="5" fillId="47" borderId="0" xfId="147" applyFont="1" applyFill="1" applyBorder="1" applyAlignment="1">
      <alignment/>
      <protection/>
    </xf>
    <xf numFmtId="49" fontId="93" fillId="0" borderId="0" xfId="147" applyNumberFormat="1" applyFont="1">
      <alignment/>
      <protection/>
    </xf>
    <xf numFmtId="49" fontId="94" fillId="0" borderId="0" xfId="147" applyNumberFormat="1" applyFont="1">
      <alignment/>
      <protection/>
    </xf>
    <xf numFmtId="49" fontId="95" fillId="0" borderId="0" xfId="147" applyNumberFormat="1" applyFont="1" applyAlignment="1">
      <alignment horizontal="center"/>
      <protection/>
    </xf>
    <xf numFmtId="49" fontId="25" fillId="47" borderId="0" xfId="145" applyNumberFormat="1" applyFont="1" applyFill="1" applyAlignment="1">
      <alignment/>
      <protection/>
    </xf>
    <xf numFmtId="49" fontId="80" fillId="0" borderId="0" xfId="147" applyNumberFormat="1" applyFont="1">
      <alignment/>
      <protection/>
    </xf>
    <xf numFmtId="49" fontId="31" fillId="0" borderId="0" xfId="147" applyNumberFormat="1" applyFont="1" applyBorder="1" applyAlignment="1">
      <alignment wrapText="1"/>
      <protection/>
    </xf>
    <xf numFmtId="49" fontId="83" fillId="0" borderId="0" xfId="147" applyNumberFormat="1" applyFont="1">
      <alignment/>
      <protection/>
    </xf>
    <xf numFmtId="49" fontId="78" fillId="0" borderId="0" xfId="147" applyNumberFormat="1" applyFont="1">
      <alignment/>
      <protection/>
    </xf>
    <xf numFmtId="49" fontId="14" fillId="0" borderId="0" xfId="147" applyNumberFormat="1" applyFont="1" applyFill="1" applyAlignment="1">
      <alignment wrapText="1"/>
      <protection/>
    </xf>
    <xf numFmtId="49" fontId="0" fillId="0" borderId="0" xfId="147" applyNumberFormat="1" applyFont="1" applyFill="1" applyBorder="1" applyAlignment="1">
      <alignment/>
      <protection/>
    </xf>
    <xf numFmtId="49" fontId="3" fillId="0" borderId="0" xfId="147" applyNumberFormat="1" applyFont="1" applyFill="1" applyBorder="1" applyAlignment="1">
      <alignment/>
      <protection/>
    </xf>
    <xf numFmtId="49" fontId="96" fillId="0" borderId="0" xfId="147" applyNumberFormat="1" applyFont="1" applyFill="1">
      <alignment/>
      <protection/>
    </xf>
    <xf numFmtId="49" fontId="27" fillId="0" borderId="0" xfId="147" applyNumberFormat="1" applyFont="1" applyFill="1" applyAlignment="1">
      <alignment horizontal="center"/>
      <protection/>
    </xf>
    <xf numFmtId="49" fontId="19" fillId="0" borderId="0" xfId="147" applyNumberFormat="1" applyFont="1" applyFill="1" applyBorder="1" applyAlignment="1">
      <alignment/>
      <protection/>
    </xf>
    <xf numFmtId="49" fontId="6" fillId="0" borderId="0" xfId="147" applyNumberFormat="1" applyFont="1" applyFill="1" applyBorder="1" applyAlignment="1">
      <alignment/>
      <protection/>
    </xf>
    <xf numFmtId="49" fontId="82" fillId="0" borderId="0" xfId="147" applyNumberFormat="1" applyFont="1" applyFill="1">
      <alignment/>
      <protection/>
    </xf>
    <xf numFmtId="49" fontId="82" fillId="0" borderId="0" xfId="147" applyNumberFormat="1" applyFont="1" applyFill="1" applyAlignment="1">
      <alignment/>
      <protection/>
    </xf>
    <xf numFmtId="49" fontId="19" fillId="0" borderId="27" xfId="147" applyNumberFormat="1" applyFont="1" applyFill="1" applyBorder="1" applyAlignment="1">
      <alignment horizontal="center" vertical="center"/>
      <protection/>
    </xf>
    <xf numFmtId="3" fontId="6" fillId="44" borderId="27" xfId="147" applyNumberFormat="1" applyFont="1" applyFill="1" applyBorder="1" applyAlignment="1">
      <alignment horizontal="center" vertical="center"/>
      <protection/>
    </xf>
    <xf numFmtId="3" fontId="6" fillId="44" borderId="23" xfId="147" applyNumberFormat="1" applyFont="1" applyFill="1" applyBorder="1" applyAlignment="1">
      <alignment horizontal="center" vertical="center"/>
      <protection/>
    </xf>
    <xf numFmtId="49" fontId="3" fillId="0" borderId="0" xfId="147" applyNumberFormat="1" applyFont="1" applyAlignment="1">
      <alignment horizontal="center"/>
      <protection/>
    </xf>
    <xf numFmtId="49" fontId="25" fillId="0" borderId="0" xfId="147" applyNumberFormat="1" applyFont="1">
      <alignment/>
      <protection/>
    </xf>
    <xf numFmtId="49" fontId="3" fillId="0" borderId="0" xfId="147" applyNumberFormat="1" applyFont="1">
      <alignment/>
      <protection/>
    </xf>
    <xf numFmtId="49" fontId="29" fillId="0" borderId="0" xfId="147" applyNumberFormat="1" applyFont="1">
      <alignment/>
      <protection/>
    </xf>
    <xf numFmtId="3" fontId="3" fillId="47" borderId="0" xfId="147" applyNumberFormat="1" applyFont="1" applyFill="1" applyBorder="1" applyAlignment="1">
      <alignment/>
      <protection/>
    </xf>
    <xf numFmtId="0" fontId="3" fillId="0" borderId="0" xfId="147" applyFont="1">
      <alignment/>
      <protection/>
    </xf>
    <xf numFmtId="0" fontId="4" fillId="0" borderId="0" xfId="147" applyFont="1" applyBorder="1" applyAlignment="1">
      <alignment horizontal="left"/>
      <protection/>
    </xf>
    <xf numFmtId="3" fontId="0" fillId="0" borderId="0" xfId="147" applyNumberFormat="1" applyFont="1" applyAlignment="1">
      <alignment horizontal="left"/>
      <protection/>
    </xf>
    <xf numFmtId="0" fontId="13" fillId="0" borderId="0" xfId="147" applyFont="1" applyBorder="1" applyAlignment="1">
      <alignment/>
      <protection/>
    </xf>
    <xf numFmtId="0" fontId="7" fillId="0" borderId="20" xfId="147" applyFont="1" applyFill="1" applyBorder="1" applyAlignment="1">
      <alignment horizontal="center" vertical="center" wrapText="1"/>
      <protection/>
    </xf>
    <xf numFmtId="0" fontId="3" fillId="0" borderId="0" xfId="147" applyFont="1" applyFill="1" applyBorder="1">
      <alignment/>
      <protection/>
    </xf>
    <xf numFmtId="0" fontId="3" fillId="0" borderId="0" xfId="147" applyFont="1" applyFill="1">
      <alignment/>
      <protection/>
    </xf>
    <xf numFmtId="3" fontId="18" fillId="0" borderId="20" xfId="147" applyNumberFormat="1" applyFont="1" applyBorder="1" applyAlignment="1">
      <alignment horizontal="center" vertical="center"/>
      <protection/>
    </xf>
    <xf numFmtId="0" fontId="0" fillId="0" borderId="0" xfId="147" applyFont="1" applyAlignment="1">
      <alignment horizontal="center" vertical="center"/>
      <protection/>
    </xf>
    <xf numFmtId="3" fontId="4" fillId="44" borderId="20" xfId="147" applyNumberFormat="1" applyFont="1" applyFill="1" applyBorder="1" applyAlignment="1">
      <alignment horizontal="center" vertical="center"/>
      <protection/>
    </xf>
    <xf numFmtId="0" fontId="3" fillId="0" borderId="0" xfId="147" applyFont="1" applyAlignment="1">
      <alignment vertical="center"/>
      <protection/>
    </xf>
    <xf numFmtId="9" fontId="3" fillId="0" borderId="0" xfId="154" applyFont="1" applyAlignment="1">
      <alignment vertical="center"/>
    </xf>
    <xf numFmtId="0" fontId="3" fillId="0" borderId="0" xfId="147" applyFont="1" applyAlignment="1">
      <alignment horizontal="center"/>
      <protection/>
    </xf>
    <xf numFmtId="0" fontId="25" fillId="0" borderId="0" xfId="147" applyFont="1">
      <alignment/>
      <protection/>
    </xf>
    <xf numFmtId="0" fontId="72" fillId="0" borderId="0" xfId="147" applyFont="1" applyAlignment="1">
      <alignment horizontal="center"/>
      <protection/>
    </xf>
    <xf numFmtId="49" fontId="52" fillId="0" borderId="0" xfId="147" applyNumberFormat="1" applyFont="1">
      <alignment/>
      <protection/>
    </xf>
    <xf numFmtId="49" fontId="97" fillId="0" borderId="0" xfId="147" applyNumberFormat="1" applyFont="1" applyBorder="1" applyAlignment="1">
      <alignment wrapText="1"/>
      <protection/>
    </xf>
    <xf numFmtId="0" fontId="31" fillId="0" borderId="0" xfId="147"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3"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3"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3"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9" fillId="47" borderId="20" xfId="0" applyNumberFormat="1" applyFont="1" applyFill="1" applyBorder="1" applyAlignment="1">
      <alignment/>
    </xf>
    <xf numFmtId="3" fontId="29" fillId="47" borderId="20" xfId="143"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43" applyNumberFormat="1" applyFont="1" applyFill="1" applyBorder="1" applyAlignment="1" applyProtection="1">
      <alignment horizontal="center" vertical="center"/>
      <protection/>
    </xf>
    <xf numFmtId="49" fontId="29"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43" applyNumberFormat="1" applyFont="1" applyFill="1" applyBorder="1" applyAlignment="1" applyProtection="1">
      <alignment horizontal="center" vertical="center"/>
      <protection/>
    </xf>
    <xf numFmtId="10" fontId="29" fillId="0" borderId="20" xfId="135" applyNumberFormat="1" applyFont="1" applyFill="1" applyBorder="1" applyAlignment="1">
      <alignment horizontal="center" vertical="center"/>
      <protection/>
    </xf>
    <xf numFmtId="10" fontId="52" fillId="0" borderId="20" xfId="135"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5" applyNumberFormat="1" applyFont="1" applyFill="1" applyBorder="1" applyAlignment="1">
      <alignment horizontal="center" vertical="center"/>
      <protection/>
    </xf>
    <xf numFmtId="3" fontId="57" fillId="47" borderId="20" xfId="143"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43" applyNumberFormat="1" applyFont="1" applyFill="1" applyBorder="1" applyAlignment="1" applyProtection="1">
      <alignment horizontal="center" vertical="center"/>
      <protection/>
    </xf>
    <xf numFmtId="10" fontId="57" fillId="0" borderId="36" xfId="135"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3" applyNumberFormat="1" applyFont="1" applyFill="1" applyBorder="1" applyAlignment="1" applyProtection="1">
      <alignment horizontal="center" vertical="center"/>
      <protection/>
    </xf>
    <xf numFmtId="3" fontId="4" fillId="47" borderId="37" xfId="143"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9" fillId="0" borderId="0" xfId="0" applyNumberFormat="1" applyFont="1" applyFill="1" applyAlignment="1">
      <alignment/>
    </xf>
    <xf numFmtId="0" fontId="29" fillId="0" borderId="0" xfId="0" applyNumberFormat="1" applyFont="1" applyFill="1" applyAlignment="1">
      <alignment/>
    </xf>
    <xf numFmtId="0" fontId="29" fillId="0" borderId="0" xfId="0" applyNumberFormat="1" applyFont="1" applyFill="1" applyAlignment="1">
      <alignment wrapText="1"/>
    </xf>
    <xf numFmtId="0" fontId="29" fillId="0" borderId="0" xfId="0" applyNumberFormat="1" applyFont="1" applyFill="1" applyBorder="1" applyAlignment="1">
      <alignment horizontal="center" wrapText="1"/>
    </xf>
    <xf numFmtId="0" fontId="157" fillId="49" borderId="20" xfId="0" applyFont="1" applyFill="1" applyBorder="1" applyAlignment="1">
      <alignment/>
    </xf>
    <xf numFmtId="0" fontId="0" fillId="49" borderId="38" xfId="0" applyFont="1" applyFill="1" applyBorder="1" applyAlignment="1">
      <alignment/>
    </xf>
    <xf numFmtId="49" fontId="101" fillId="50" borderId="20" xfId="0" applyNumberFormat="1" applyFont="1" applyFill="1" applyBorder="1" applyAlignment="1" applyProtection="1">
      <alignment vertical="center"/>
      <protection/>
    </xf>
    <xf numFmtId="49" fontId="0" fillId="50" borderId="0" xfId="0" applyNumberFormat="1" applyFont="1" applyFill="1" applyAlignment="1">
      <alignment/>
    </xf>
    <xf numFmtId="49" fontId="0" fillId="50" borderId="0" xfId="0" applyNumberFormat="1" applyFont="1" applyFill="1" applyAlignment="1">
      <alignment/>
    </xf>
    <xf numFmtId="49" fontId="8" fillId="50" borderId="0" xfId="0" applyNumberFormat="1" applyFont="1" applyFill="1" applyAlignment="1">
      <alignment/>
    </xf>
    <xf numFmtId="0" fontId="0" fillId="50" borderId="0" xfId="0" applyNumberFormat="1" applyFont="1" applyFill="1" applyAlignment="1">
      <alignment/>
    </xf>
    <xf numFmtId="49" fontId="13" fillId="0" borderId="0" xfId="0" applyNumberFormat="1" applyFont="1" applyFill="1" applyAlignment="1">
      <alignment/>
    </xf>
    <xf numFmtId="49" fontId="29" fillId="0" borderId="0" xfId="0" applyNumberFormat="1" applyFont="1" applyFill="1" applyAlignment="1">
      <alignment/>
    </xf>
    <xf numFmtId="0" fontId="25" fillId="0" borderId="0" xfId="0" applyNumberFormat="1" applyFont="1" applyFill="1" applyAlignment="1">
      <alignment/>
    </xf>
    <xf numFmtId="49" fontId="102"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3"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144" applyNumberFormat="1" applyFont="1" applyFill="1" applyBorder="1" applyAlignment="1" applyProtection="1">
      <alignment horizontal="center" vertical="center"/>
      <protection/>
    </xf>
    <xf numFmtId="49" fontId="4" fillId="50" borderId="0" xfId="0" applyNumberFormat="1" applyFont="1" applyFill="1" applyAlignment="1">
      <alignment wrapText="1"/>
    </xf>
    <xf numFmtId="49" fontId="4" fillId="50" borderId="0" xfId="0" applyNumberFormat="1" applyFont="1" applyFill="1" applyAlignment="1">
      <alignment/>
    </xf>
    <xf numFmtId="49" fontId="7" fillId="50" borderId="0" xfId="0" applyNumberFormat="1" applyFont="1" applyFill="1" applyAlignment="1">
      <alignment/>
    </xf>
    <xf numFmtId="49" fontId="14" fillId="50" borderId="0" xfId="0" applyNumberFormat="1" applyFont="1" applyFill="1" applyBorder="1" applyAlignment="1">
      <alignment horizontal="center" wrapText="1"/>
    </xf>
    <xf numFmtId="49" fontId="3" fillId="50" borderId="0" xfId="0" applyNumberFormat="1" applyFont="1" applyFill="1" applyBorder="1" applyAlignment="1">
      <alignment/>
    </xf>
    <xf numFmtId="49" fontId="15" fillId="50" borderId="0" xfId="0" applyNumberFormat="1" applyFont="1" applyFill="1" applyBorder="1" applyAlignment="1">
      <alignment horizontal="center" wrapText="1"/>
    </xf>
    <xf numFmtId="49" fontId="15" fillId="50" borderId="19" xfId="0" applyNumberFormat="1" applyFont="1" applyFill="1" applyBorder="1" applyAlignment="1">
      <alignment wrapText="1"/>
    </xf>
    <xf numFmtId="194" fontId="30" fillId="0" borderId="0" xfId="0" applyNumberFormat="1" applyFont="1" applyBorder="1" applyAlignment="1">
      <alignment horizontal="center" vertical="center"/>
    </xf>
    <xf numFmtId="210" fontId="158" fillId="47" borderId="0" xfId="0" applyNumberFormat="1" applyFont="1" applyFill="1" applyBorder="1" applyAlignment="1">
      <alignment horizontal="center" vertical="center"/>
    </xf>
    <xf numFmtId="49" fontId="159" fillId="50" borderId="0" xfId="0" applyNumberFormat="1" applyFont="1" applyFill="1" applyBorder="1" applyAlignment="1" applyProtection="1">
      <alignment horizontal="center" vertical="center"/>
      <protection/>
    </xf>
    <xf numFmtId="49" fontId="159" fillId="50" borderId="20" xfId="0" applyNumberFormat="1" applyFont="1" applyFill="1" applyBorder="1" applyAlignment="1" applyProtection="1">
      <alignment horizontal="center" vertical="center"/>
      <protection/>
    </xf>
    <xf numFmtId="49" fontId="3" fillId="50" borderId="0" xfId="0" applyNumberFormat="1" applyFont="1" applyFill="1" applyAlignment="1">
      <alignment/>
    </xf>
    <xf numFmtId="49" fontId="0" fillId="50" borderId="0" xfId="0" applyNumberFormat="1" applyFont="1" applyFill="1" applyAlignment="1">
      <alignment horizontal="center"/>
    </xf>
    <xf numFmtId="194" fontId="157" fillId="50" borderId="0" xfId="0" applyNumberFormat="1" applyFont="1" applyFill="1" applyAlignment="1">
      <alignment/>
    </xf>
    <xf numFmtId="49" fontId="104" fillId="50" borderId="20" xfId="0" applyNumberFormat="1" applyFont="1" applyFill="1" applyBorder="1" applyAlignment="1" applyProtection="1">
      <alignment vertical="center"/>
      <protection/>
    </xf>
    <xf numFmtId="49" fontId="104" fillId="50" borderId="20" xfId="0" applyNumberFormat="1" applyFont="1" applyFill="1" applyBorder="1" applyAlignment="1" applyProtection="1">
      <alignment horizontal="center" vertical="center"/>
      <protection/>
    </xf>
    <xf numFmtId="0" fontId="14" fillId="50" borderId="0" xfId="0" applyNumberFormat="1" applyFont="1" applyFill="1" applyBorder="1" applyAlignment="1">
      <alignment horizontal="center" wrapText="1"/>
    </xf>
    <xf numFmtId="0" fontId="0" fillId="50" borderId="0" xfId="0" applyNumberFormat="1" applyFont="1" applyFill="1" applyAlignment="1">
      <alignment/>
    </xf>
    <xf numFmtId="0" fontId="4" fillId="50" borderId="0" xfId="0" applyNumberFormat="1" applyFont="1" applyFill="1" applyAlignment="1">
      <alignment wrapText="1"/>
    </xf>
    <xf numFmtId="43" fontId="0" fillId="0" borderId="0" xfId="0" applyNumberFormat="1" applyAlignment="1">
      <alignment/>
    </xf>
    <xf numFmtId="3" fontId="160" fillId="0" borderId="0" xfId="0" applyNumberFormat="1" applyFont="1" applyFill="1" applyAlignment="1">
      <alignment wrapText="1"/>
    </xf>
    <xf numFmtId="0" fontId="160" fillId="0" borderId="0" xfId="0" applyNumberFormat="1" applyFont="1" applyFill="1" applyAlignment="1">
      <alignment/>
    </xf>
    <xf numFmtId="3" fontId="160" fillId="0" borderId="0" xfId="0" applyNumberFormat="1" applyFont="1" applyFill="1" applyAlignment="1">
      <alignment/>
    </xf>
    <xf numFmtId="0" fontId="161" fillId="0" borderId="0" xfId="0" applyNumberFormat="1" applyFont="1" applyFill="1" applyAlignment="1">
      <alignment horizontal="center"/>
    </xf>
    <xf numFmtId="0" fontId="101" fillId="0" borderId="0" xfId="0" applyNumberFormat="1" applyFont="1" applyFill="1" applyAlignment="1">
      <alignment/>
    </xf>
    <xf numFmtId="0" fontId="162" fillId="0" borderId="0" xfId="0" applyNumberFormat="1" applyFont="1" applyFill="1" applyAlignment="1">
      <alignment horizontal="center"/>
    </xf>
    <xf numFmtId="3" fontId="29" fillId="0" borderId="0" xfId="0" applyNumberFormat="1" applyFont="1" applyFill="1" applyBorder="1" applyAlignment="1">
      <alignment horizontal="center" wrapText="1"/>
    </xf>
    <xf numFmtId="3" fontId="0" fillId="0" borderId="0" xfId="0" applyNumberFormat="1" applyFont="1" applyFill="1" applyAlignment="1">
      <alignment/>
    </xf>
    <xf numFmtId="0" fontId="7" fillId="0" borderId="0" xfId="0" applyNumberFormat="1" applyFont="1" applyFill="1" applyBorder="1" applyAlignment="1">
      <alignment horizontal="left" wrapText="1"/>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0" fontId="3" fillId="50" borderId="0" xfId="0" applyNumberFormat="1" applyFont="1" applyFill="1" applyAlignment="1">
      <alignment horizontal="center"/>
    </xf>
    <xf numFmtId="0" fontId="23" fillId="50" borderId="0" xfId="0" applyNumberFormat="1" applyFont="1" applyFill="1" applyBorder="1" applyAlignment="1">
      <alignment horizontal="center" vertical="center"/>
    </xf>
    <xf numFmtId="0" fontId="14" fillId="50" borderId="0" xfId="0" applyNumberFormat="1" applyFont="1" applyFill="1" applyBorder="1" applyAlignment="1">
      <alignment horizontal="center" vertical="center"/>
    </xf>
    <xf numFmtId="49" fontId="14" fillId="50" borderId="0" xfId="0" applyNumberFormat="1" applyFont="1" applyFill="1" applyBorder="1" applyAlignment="1">
      <alignment horizontal="center" vertical="center"/>
    </xf>
    <xf numFmtId="0" fontId="0" fillId="50" borderId="0" xfId="0" applyNumberFormat="1" applyFont="1" applyFill="1" applyBorder="1" applyAlignment="1">
      <alignment wrapText="1"/>
    </xf>
    <xf numFmtId="0" fontId="0" fillId="50" borderId="0" xfId="0" applyNumberFormat="1" applyFont="1" applyFill="1" applyBorder="1" applyAlignment="1">
      <alignment/>
    </xf>
    <xf numFmtId="3" fontId="18" fillId="50" borderId="0" xfId="0" applyNumberFormat="1" applyFont="1" applyFill="1" applyBorder="1" applyAlignment="1">
      <alignment horizontal="center" vertical="center"/>
    </xf>
    <xf numFmtId="49" fontId="0" fillId="50" borderId="0" xfId="0" applyNumberFormat="1" applyFont="1" applyFill="1" applyBorder="1" applyAlignment="1">
      <alignment wrapText="1"/>
    </xf>
    <xf numFmtId="49" fontId="0" fillId="50" borderId="0" xfId="0" applyNumberFormat="1" applyFont="1" applyFill="1" applyBorder="1" applyAlignment="1">
      <alignment/>
    </xf>
    <xf numFmtId="49" fontId="106" fillId="0" borderId="20" xfId="0" applyNumberFormat="1" applyFont="1" applyFill="1" applyBorder="1" applyAlignment="1" applyProtection="1">
      <alignment horizontal="center" vertical="center" wrapText="1"/>
      <protection/>
    </xf>
    <xf numFmtId="49" fontId="106" fillId="0" borderId="20" xfId="0" applyNumberFormat="1" applyFont="1" applyFill="1" applyBorder="1" applyAlignment="1">
      <alignment horizontal="center" vertical="center" wrapText="1"/>
    </xf>
    <xf numFmtId="49" fontId="108" fillId="0" borderId="20" xfId="0" applyNumberFormat="1" applyFont="1" applyFill="1" applyBorder="1" applyAlignment="1" applyProtection="1">
      <alignment horizontal="center" vertical="center"/>
      <protection/>
    </xf>
    <xf numFmtId="49" fontId="104" fillId="50" borderId="20" xfId="138" applyNumberFormat="1" applyFont="1" applyFill="1" applyBorder="1" applyAlignment="1" applyProtection="1">
      <alignment vertical="center"/>
      <protection/>
    </xf>
    <xf numFmtId="0" fontId="104" fillId="50" borderId="20" xfId="138" applyFont="1" applyFill="1" applyBorder="1" applyAlignment="1">
      <alignment horizontal="left" vertical="center"/>
      <protection/>
    </xf>
    <xf numFmtId="49" fontId="101" fillId="0" borderId="20" xfId="0" applyNumberFormat="1" applyFont="1" applyFill="1" applyBorder="1" applyAlignment="1" applyProtection="1">
      <alignment horizontal="center" vertical="center" wrapText="1"/>
      <protection/>
    </xf>
    <xf numFmtId="49" fontId="101" fillId="0" borderId="20" xfId="0" applyNumberFormat="1" applyFont="1" applyFill="1" applyBorder="1" applyAlignment="1">
      <alignment horizontal="center" vertical="center" wrapText="1"/>
    </xf>
    <xf numFmtId="49" fontId="110" fillId="0" borderId="21" xfId="0" applyNumberFormat="1" applyFont="1" applyFill="1" applyBorder="1" applyAlignment="1" applyProtection="1">
      <alignment horizontal="center" vertical="center"/>
      <protection/>
    </xf>
    <xf numFmtId="49" fontId="163" fillId="50" borderId="20" xfId="0" applyNumberFormat="1" applyFont="1" applyFill="1" applyBorder="1" applyAlignment="1" applyProtection="1">
      <alignment horizontal="center" vertical="center"/>
      <protection/>
    </xf>
    <xf numFmtId="49" fontId="101" fillId="50" borderId="20" xfId="0" applyNumberFormat="1" applyFont="1" applyFill="1" applyBorder="1" applyAlignment="1" applyProtection="1">
      <alignment horizontal="center" vertical="center"/>
      <protection/>
    </xf>
    <xf numFmtId="194" fontId="101" fillId="50" borderId="20" xfId="0" applyNumberFormat="1" applyFont="1" applyFill="1" applyBorder="1" applyAlignment="1" applyProtection="1">
      <alignment horizontal="right" vertical="center"/>
      <protection/>
    </xf>
    <xf numFmtId="194" fontId="101" fillId="50" borderId="20" xfId="0" applyNumberFormat="1" applyFont="1" applyFill="1" applyBorder="1" applyAlignment="1">
      <alignment horizontal="right" vertical="center"/>
    </xf>
    <xf numFmtId="49" fontId="18" fillId="50" borderId="0" xfId="0" applyNumberFormat="1" applyFont="1" applyFill="1" applyBorder="1" applyAlignment="1">
      <alignment/>
    </xf>
    <xf numFmtId="49" fontId="164" fillId="50" borderId="20" xfId="0" applyNumberFormat="1" applyFont="1" applyFill="1" applyBorder="1" applyAlignment="1" applyProtection="1">
      <alignment horizontal="center" vertical="center"/>
      <protection/>
    </xf>
    <xf numFmtId="49" fontId="106" fillId="50" borderId="20" xfId="0" applyNumberFormat="1" applyFont="1" applyFill="1" applyBorder="1" applyAlignment="1" applyProtection="1">
      <alignment horizontal="center" vertical="center"/>
      <protection/>
    </xf>
    <xf numFmtId="49" fontId="106" fillId="50" borderId="20" xfId="0" applyNumberFormat="1" applyFont="1" applyFill="1" applyBorder="1" applyAlignment="1" applyProtection="1">
      <alignment vertical="center"/>
      <protection/>
    </xf>
    <xf numFmtId="49" fontId="106" fillId="47" borderId="20" xfId="0" applyNumberFormat="1" applyFont="1" applyFill="1" applyBorder="1" applyAlignment="1">
      <alignment/>
    </xf>
    <xf numFmtId="194" fontId="29" fillId="0" borderId="0" xfId="0" applyNumberFormat="1" applyFont="1" applyFill="1" applyBorder="1" applyAlignment="1">
      <alignment horizontal="center" wrapText="1"/>
    </xf>
    <xf numFmtId="3" fontId="104" fillId="0" borderId="0" xfId="0" applyNumberFormat="1" applyFont="1" applyFill="1" applyBorder="1" applyAlignment="1">
      <alignment horizontal="center" wrapText="1"/>
    </xf>
    <xf numFmtId="3" fontId="8" fillId="0" borderId="0" xfId="0" applyNumberFormat="1" applyFont="1" applyFill="1" applyAlignment="1">
      <alignment/>
    </xf>
    <xf numFmtId="194" fontId="158" fillId="50" borderId="20" xfId="0" applyNumberFormat="1" applyFont="1" applyFill="1" applyBorder="1" applyAlignment="1" applyProtection="1">
      <alignment horizontal="right" vertical="center"/>
      <protection/>
    </xf>
    <xf numFmtId="194" fontId="158" fillId="50" borderId="20" xfId="0" applyNumberFormat="1" applyFont="1" applyFill="1" applyBorder="1" applyAlignment="1">
      <alignment horizontal="right" vertical="center"/>
    </xf>
    <xf numFmtId="210" fontId="8" fillId="50" borderId="20" xfId="0" applyNumberFormat="1" applyFont="1" applyFill="1" applyBorder="1" applyAlignment="1">
      <alignment horizontal="right" vertical="center"/>
    </xf>
    <xf numFmtId="194" fontId="8" fillId="0" borderId="0" xfId="0" applyNumberFormat="1" applyFont="1" applyFill="1" applyBorder="1" applyAlignment="1">
      <alignment horizontal="center" wrapText="1"/>
    </xf>
    <xf numFmtId="3" fontId="104" fillId="0" borderId="0" xfId="0" applyNumberFormat="1" applyFont="1" applyFill="1" applyAlignment="1">
      <alignment/>
    </xf>
    <xf numFmtId="49" fontId="8" fillId="50" borderId="20" xfId="0" applyNumberFormat="1" applyFont="1" applyFill="1" applyBorder="1" applyAlignment="1" applyProtection="1">
      <alignment horizontal="center" vertical="center"/>
      <protection/>
    </xf>
    <xf numFmtId="10" fontId="8" fillId="0" borderId="20" xfId="157" applyNumberFormat="1" applyFont="1" applyFill="1" applyBorder="1" applyAlignment="1">
      <alignment/>
    </xf>
    <xf numFmtId="3" fontId="8" fillId="0" borderId="20" xfId="135" applyNumberFormat="1" applyFont="1" applyFill="1" applyBorder="1">
      <alignment/>
      <protection/>
    </xf>
    <xf numFmtId="49" fontId="161" fillId="50" borderId="0" xfId="0" applyNumberFormat="1" applyFont="1" applyFill="1" applyAlignment="1">
      <alignment/>
    </xf>
    <xf numFmtId="194" fontId="165" fillId="0" borderId="0" xfId="0" applyNumberFormat="1" applyFont="1" applyFill="1" applyAlignment="1">
      <alignment horizontal="center"/>
    </xf>
    <xf numFmtId="3" fontId="165" fillId="0" borderId="0" xfId="0" applyNumberFormat="1" applyFont="1" applyFill="1" applyAlignment="1">
      <alignment horizontal="center"/>
    </xf>
    <xf numFmtId="49" fontId="18" fillId="0" borderId="0" xfId="0" applyNumberFormat="1" applyFont="1" applyFill="1" applyBorder="1" applyAlignment="1">
      <alignment horizontal="center"/>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Border="1" applyAlignment="1">
      <alignment horizontal="center"/>
    </xf>
    <xf numFmtId="49" fontId="104" fillId="50" borderId="20" xfId="0" applyNumberFormat="1" applyFont="1" applyFill="1" applyBorder="1" applyAlignment="1">
      <alignment vertical="center"/>
    </xf>
    <xf numFmtId="210" fontId="158" fillId="50" borderId="20" xfId="0" applyNumberFormat="1" applyFont="1" applyFill="1" applyBorder="1" applyAlignment="1">
      <alignment horizontal="right" vertical="center"/>
    </xf>
    <xf numFmtId="0" fontId="162" fillId="0" borderId="0" xfId="0" applyNumberFormat="1" applyFont="1" applyFill="1" applyAlignment="1">
      <alignment horizontal="center"/>
    </xf>
    <xf numFmtId="210" fontId="101" fillId="50" borderId="20" xfId="0" applyNumberFormat="1" applyFont="1" applyFill="1" applyBorder="1" applyAlignment="1">
      <alignment horizontal="right" vertical="center"/>
    </xf>
    <xf numFmtId="194" fontId="8" fillId="50" borderId="20" xfId="136" applyNumberFormat="1" applyFont="1" applyFill="1" applyBorder="1" applyAlignment="1" applyProtection="1">
      <alignment horizontal="right" vertical="center"/>
      <protection/>
    </xf>
    <xf numFmtId="194" fontId="8" fillId="50" borderId="20" xfId="0" applyNumberFormat="1" applyFont="1" applyFill="1" applyBorder="1" applyAlignment="1" applyProtection="1">
      <alignment horizontal="right" vertical="center"/>
      <protection/>
    </xf>
    <xf numFmtId="194" fontId="104" fillId="50" borderId="20" xfId="0" applyNumberFormat="1" applyFont="1" applyFill="1" applyBorder="1" applyAlignment="1" applyProtection="1">
      <alignment horizontal="center" vertical="center"/>
      <protection/>
    </xf>
    <xf numFmtId="210" fontId="104" fillId="50" borderId="20" xfId="0" applyNumberFormat="1" applyFont="1" applyFill="1" applyBorder="1" applyAlignment="1">
      <alignment horizontal="center" vertical="center"/>
    </xf>
    <xf numFmtId="194" fontId="105" fillId="47" borderId="20" xfId="0" applyNumberFormat="1" applyFont="1" applyFill="1" applyBorder="1" applyAlignment="1" applyProtection="1">
      <alignment horizontal="right" vertical="center"/>
      <protection/>
    </xf>
    <xf numFmtId="49" fontId="8" fillId="50" borderId="20" xfId="0" applyNumberFormat="1" applyFont="1" applyFill="1" applyBorder="1" applyAlignment="1" applyProtection="1">
      <alignment vertical="center"/>
      <protection/>
    </xf>
    <xf numFmtId="49" fontId="104" fillId="50" borderId="20" xfId="0" applyNumberFormat="1" applyFont="1" applyFill="1" applyBorder="1" applyAlignment="1">
      <alignment/>
    </xf>
    <xf numFmtId="3" fontId="8" fillId="47" borderId="20" xfId="0" applyNumberFormat="1" applyFont="1" applyFill="1" applyBorder="1" applyAlignment="1">
      <alignment horizontal="center" vertical="center"/>
    </xf>
    <xf numFmtId="194" fontId="8" fillId="0" borderId="20" xfId="99" applyNumberFormat="1" applyFont="1" applyBorder="1" applyAlignment="1" applyProtection="1">
      <alignment/>
      <protection locked="0"/>
    </xf>
    <xf numFmtId="194" fontId="158" fillId="50" borderId="0" xfId="0" applyNumberFormat="1" applyFont="1" applyFill="1" applyAlignment="1">
      <alignment/>
    </xf>
    <xf numFmtId="0" fontId="8" fillId="0" borderId="0" xfId="0" applyFont="1" applyAlignment="1">
      <alignment/>
    </xf>
    <xf numFmtId="41" fontId="8" fillId="47" borderId="20" xfId="0" applyNumberFormat="1" applyFont="1" applyFill="1" applyBorder="1" applyAlignment="1" applyProtection="1">
      <alignment horizontal="center" vertical="center"/>
      <protection locked="0"/>
    </xf>
    <xf numFmtId="0" fontId="4" fillId="0" borderId="0" xfId="0" applyNumberFormat="1" applyFont="1" applyFill="1" applyAlignment="1">
      <alignment/>
    </xf>
    <xf numFmtId="0" fontId="0" fillId="49" borderId="20" xfId="0" applyFont="1" applyFill="1" applyBorder="1" applyAlignment="1">
      <alignment/>
    </xf>
    <xf numFmtId="194" fontId="112" fillId="47" borderId="20" xfId="0" applyNumberFormat="1" applyFont="1" applyFill="1" applyBorder="1" applyAlignment="1" applyProtection="1">
      <alignment horizontal="right" vertical="center"/>
      <protection/>
    </xf>
    <xf numFmtId="1" fontId="8" fillId="47" borderId="20" xfId="0" applyNumberFormat="1" applyFont="1" applyFill="1" applyBorder="1" applyAlignment="1" applyProtection="1">
      <alignment horizontal="center" vertical="center"/>
      <protection/>
    </xf>
    <xf numFmtId="1" fontId="8" fillId="47" borderId="20" xfId="157" applyNumberFormat="1" applyFont="1" applyFill="1" applyBorder="1" applyAlignment="1" applyProtection="1">
      <alignment horizontal="center" vertical="center"/>
      <protection/>
    </xf>
    <xf numFmtId="1" fontId="8" fillId="47" borderId="20" xfId="0" applyNumberFormat="1" applyFont="1" applyFill="1" applyBorder="1" applyAlignment="1">
      <alignment horizontal="center" vertical="center"/>
    </xf>
    <xf numFmtId="194" fontId="8" fillId="0" borderId="20" xfId="0" applyNumberFormat="1" applyFont="1" applyFill="1" applyBorder="1" applyAlignment="1" applyProtection="1">
      <alignment horizontal="right" vertical="center"/>
      <protection/>
    </xf>
    <xf numFmtId="1" fontId="8" fillId="47" borderId="20" xfId="0" applyNumberFormat="1" applyFont="1" applyFill="1" applyBorder="1" applyAlignment="1" applyProtection="1">
      <alignment horizontal="right" vertical="center"/>
      <protection/>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45" applyNumberFormat="1" applyFont="1" applyBorder="1" applyAlignment="1">
      <alignment horizontal="center" wrapText="1"/>
      <protection/>
    </xf>
    <xf numFmtId="49" fontId="65" fillId="0" borderId="0" xfId="145" applyNumberFormat="1" applyFont="1" applyBorder="1" applyAlignment="1">
      <alignment horizontal="center" wrapText="1"/>
      <protection/>
    </xf>
    <xf numFmtId="49" fontId="40" fillId="0" borderId="0" xfId="145" applyNumberFormat="1" applyFont="1" applyBorder="1" applyAlignment="1">
      <alignment horizontal="center" wrapText="1"/>
      <protection/>
    </xf>
    <xf numFmtId="49" fontId="7" fillId="0" borderId="26" xfId="145" applyNumberFormat="1" applyFont="1" applyBorder="1" applyAlignment="1">
      <alignment horizontal="center" vertical="center" wrapText="1"/>
      <protection/>
    </xf>
    <xf numFmtId="49" fontId="7" fillId="0" borderId="40" xfId="145" applyNumberFormat="1" applyFont="1" applyBorder="1" applyAlignment="1">
      <alignment horizontal="center" vertical="center" wrapText="1"/>
      <protection/>
    </xf>
    <xf numFmtId="49" fontId="7" fillId="0" borderId="25" xfId="145" applyNumberFormat="1" applyFont="1" applyBorder="1" applyAlignment="1">
      <alignment horizontal="center" vertical="center" wrapText="1"/>
      <protection/>
    </xf>
    <xf numFmtId="49" fontId="7" fillId="0" borderId="26" xfId="145" applyNumberFormat="1" applyFont="1" applyFill="1" applyBorder="1" applyAlignment="1">
      <alignment horizontal="center" vertical="center" wrapText="1"/>
      <protection/>
    </xf>
    <xf numFmtId="49" fontId="28" fillId="0" borderId="25" xfId="145" applyNumberFormat="1" applyFont="1" applyFill="1" applyBorder="1" applyAlignment="1">
      <alignment horizontal="center" vertical="center" wrapText="1"/>
      <protection/>
    </xf>
    <xf numFmtId="49" fontId="0" fillId="3" borderId="35" xfId="145" applyNumberFormat="1" applyFont="1" applyFill="1" applyBorder="1" applyAlignment="1">
      <alignment horizontal="center"/>
      <protection/>
    </xf>
    <xf numFmtId="49" fontId="0" fillId="3" borderId="19" xfId="145" applyNumberFormat="1" applyFont="1" applyFill="1" applyBorder="1" applyAlignment="1">
      <alignment horizontal="center"/>
      <protection/>
    </xf>
    <xf numFmtId="49" fontId="0" fillId="3" borderId="36" xfId="145" applyNumberFormat="1" applyFont="1" applyFill="1" applyBorder="1" applyAlignment="1">
      <alignment horizontal="center"/>
      <protection/>
    </xf>
    <xf numFmtId="3" fontId="34" fillId="47" borderId="38" xfId="145" applyNumberFormat="1" applyFont="1" applyFill="1" applyBorder="1" applyAlignment="1" applyProtection="1">
      <alignment horizontal="center" vertical="center" wrapText="1"/>
      <protection/>
    </xf>
    <xf numFmtId="3" fontId="34" fillId="47" borderId="23" xfId="145" applyNumberFormat="1" applyFont="1" applyFill="1" applyBorder="1" applyAlignment="1" applyProtection="1">
      <alignment horizontal="center" vertical="center" wrapText="1"/>
      <protection/>
    </xf>
    <xf numFmtId="49" fontId="7" fillId="0" borderId="20" xfId="145" applyNumberFormat="1" applyFont="1" applyFill="1" applyBorder="1" applyAlignment="1" applyProtection="1">
      <alignment horizontal="center" vertical="center" wrapText="1"/>
      <protection/>
    </xf>
    <xf numFmtId="3" fontId="7" fillId="47" borderId="21" xfId="145" applyNumberFormat="1" applyFont="1" applyFill="1" applyBorder="1" applyAlignment="1" applyProtection="1">
      <alignment horizontal="center" vertical="center" wrapText="1"/>
      <protection/>
    </xf>
    <xf numFmtId="3" fontId="7" fillId="47" borderId="23" xfId="145" applyNumberFormat="1" applyFont="1" applyFill="1" applyBorder="1" applyAlignment="1" applyProtection="1">
      <alignment horizontal="center" vertical="center" wrapText="1"/>
      <protection/>
    </xf>
    <xf numFmtId="49" fontId="0" fillId="0" borderId="0" xfId="145" applyNumberFormat="1" applyFont="1" applyAlignment="1">
      <alignment horizontal="left"/>
      <protection/>
    </xf>
    <xf numFmtId="49" fontId="33" fillId="0" borderId="0" xfId="145" applyNumberFormat="1" applyFont="1" applyAlignment="1">
      <alignment horizontal="center"/>
      <protection/>
    </xf>
    <xf numFmtId="49" fontId="29" fillId="0" borderId="0" xfId="145" applyNumberFormat="1" applyFont="1" applyAlignment="1">
      <alignment horizontal="center" wrapText="1"/>
      <protection/>
    </xf>
    <xf numFmtId="49" fontId="25" fillId="0" borderId="0" xfId="145" applyNumberFormat="1" applyFont="1" applyAlignment="1">
      <alignment horizontal="center"/>
      <protection/>
    </xf>
    <xf numFmtId="0" fontId="16" fillId="0" borderId="20" xfId="145" applyNumberFormat="1" applyFont="1" applyBorder="1" applyAlignment="1">
      <alignment horizontal="center" vertical="center" wrapText="1"/>
      <protection/>
    </xf>
    <xf numFmtId="49" fontId="31" fillId="0" borderId="0" xfId="145" applyNumberFormat="1" applyFont="1" applyBorder="1" applyAlignment="1">
      <alignment horizontal="center" wrapText="1"/>
      <protection/>
    </xf>
    <xf numFmtId="0" fontId="55" fillId="3" borderId="26" xfId="145" applyNumberFormat="1" applyFont="1" applyFill="1" applyBorder="1" applyAlignment="1">
      <alignment horizontal="center" vertical="center" wrapText="1"/>
      <protection/>
    </xf>
    <xf numFmtId="0" fontId="55" fillId="3" borderId="25" xfId="145" applyNumberFormat="1" applyFont="1" applyFill="1" applyBorder="1" applyAlignment="1">
      <alignment horizontal="center" vertical="center" wrapText="1"/>
      <protection/>
    </xf>
    <xf numFmtId="49" fontId="3" fillId="0" borderId="0" xfId="145" applyNumberFormat="1" applyFont="1" applyBorder="1" applyAlignment="1">
      <alignment horizontal="left" wrapText="1"/>
      <protection/>
    </xf>
    <xf numFmtId="49" fontId="0" fillId="0" borderId="0" xfId="145" applyNumberFormat="1" applyFont="1" applyBorder="1" applyAlignment="1">
      <alignment horizontal="left" wrapText="1"/>
      <protection/>
    </xf>
    <xf numFmtId="49" fontId="18" fillId="0" borderId="22" xfId="145" applyNumberFormat="1" applyFont="1" applyFill="1" applyBorder="1" applyAlignment="1">
      <alignment horizontal="center" vertical="center"/>
      <protection/>
    </xf>
    <xf numFmtId="49" fontId="7" fillId="0" borderId="20" xfId="145" applyNumberFormat="1" applyFont="1" applyFill="1" applyBorder="1" applyAlignment="1">
      <alignment horizontal="center" vertical="center" wrapText="1"/>
      <protection/>
    </xf>
    <xf numFmtId="49" fontId="18" fillId="0" borderId="0" xfId="145" applyNumberFormat="1" applyFont="1" applyAlignment="1">
      <alignment horizontal="left"/>
      <protection/>
    </xf>
    <xf numFmtId="49" fontId="14" fillId="47" borderId="0" xfId="145" applyNumberFormat="1" applyFont="1" applyFill="1" applyAlignment="1">
      <alignment horizontal="center" vertical="center" wrapText="1"/>
      <protection/>
    </xf>
    <xf numFmtId="49" fontId="3" fillId="0" borderId="0" xfId="145" applyNumberFormat="1" applyFont="1" applyAlignment="1">
      <alignment horizontal="lef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49" fontId="7" fillId="0" borderId="25" xfId="145" applyNumberFormat="1" applyFont="1" applyFill="1" applyBorder="1" applyAlignment="1">
      <alignment horizontal="center" vertical="center" wrapText="1"/>
      <protection/>
    </xf>
    <xf numFmtId="0" fontId="7" fillId="0" borderId="35" xfId="145" applyNumberFormat="1" applyFont="1" applyBorder="1" applyAlignment="1">
      <alignment horizontal="center" vertical="center" wrapText="1"/>
      <protection/>
    </xf>
    <xf numFmtId="0" fontId="7" fillId="0" borderId="36" xfId="145" applyNumberFormat="1" applyFont="1" applyBorder="1" applyAlignment="1">
      <alignment horizontal="center" vertical="center" wrapText="1"/>
      <protection/>
    </xf>
    <xf numFmtId="0" fontId="7" fillId="0" borderId="24" xfId="145" applyNumberFormat="1" applyFont="1" applyBorder="1" applyAlignment="1">
      <alignment horizontal="center" vertical="center" wrapText="1"/>
      <protection/>
    </xf>
    <xf numFmtId="0" fontId="7" fillId="0" borderId="39" xfId="145" applyNumberFormat="1" applyFont="1" applyBorder="1" applyAlignment="1">
      <alignment horizontal="center" vertical="center" wrapText="1"/>
      <protection/>
    </xf>
    <xf numFmtId="49" fontId="7" fillId="44" borderId="26" xfId="145" applyNumberFormat="1" applyFont="1" applyFill="1" applyBorder="1" applyAlignment="1">
      <alignment horizontal="center" vertical="center"/>
      <protection/>
    </xf>
    <xf numFmtId="49" fontId="7" fillId="44" borderId="25" xfId="145" applyNumberFormat="1" applyFont="1" applyFill="1" applyBorder="1" applyAlignment="1">
      <alignment horizontal="center" vertical="center"/>
      <protection/>
    </xf>
    <xf numFmtId="0" fontId="56" fillId="3" borderId="26" xfId="145" applyNumberFormat="1" applyFont="1" applyFill="1" applyBorder="1" applyAlignment="1">
      <alignment horizontal="center" vertical="center" wrapText="1"/>
      <protection/>
    </xf>
    <xf numFmtId="0" fontId="56" fillId="3" borderId="25" xfId="145" applyNumberFormat="1" applyFont="1" applyFill="1" applyBorder="1" applyAlignment="1">
      <alignment horizontal="center" vertical="center" wrapText="1"/>
      <protection/>
    </xf>
    <xf numFmtId="49" fontId="3" fillId="0" borderId="0" xfId="145" applyNumberFormat="1" applyFont="1" applyFill="1" applyAlignment="1">
      <alignment horizontal="left"/>
      <protection/>
    </xf>
    <xf numFmtId="49" fontId="6" fillId="0" borderId="20" xfId="145" applyNumberFormat="1" applyFont="1" applyFill="1" applyBorder="1" applyAlignment="1">
      <alignment horizontal="center" vertical="center" wrapText="1"/>
      <protection/>
    </xf>
    <xf numFmtId="49" fontId="6" fillId="0" borderId="26" xfId="145" applyNumberFormat="1" applyFont="1" applyFill="1" applyBorder="1" applyAlignment="1">
      <alignment horizontal="center" vertical="center" wrapText="1"/>
      <protection/>
    </xf>
    <xf numFmtId="49" fontId="6" fillId="0" borderId="40" xfId="145" applyNumberFormat="1" applyFont="1" applyFill="1" applyBorder="1" applyAlignment="1">
      <alignment horizontal="center" vertical="center" wrapText="1"/>
      <protection/>
    </xf>
    <xf numFmtId="49" fontId="6" fillId="0" borderId="25" xfId="145" applyNumberFormat="1" applyFont="1" applyFill="1" applyBorder="1" applyAlignment="1">
      <alignment horizontal="center" vertical="center" wrapText="1"/>
      <protection/>
    </xf>
    <xf numFmtId="49" fontId="18" fillId="0" borderId="0" xfId="145" applyNumberFormat="1" applyFont="1" applyFill="1" applyBorder="1" applyAlignment="1">
      <alignment horizontal="left"/>
      <protection/>
    </xf>
    <xf numFmtId="49" fontId="0" fillId="0" borderId="0" xfId="145" applyNumberFormat="1" applyFont="1" applyFill="1" applyAlignment="1">
      <alignment horizontal="justify" wrapText="1"/>
      <protection/>
    </xf>
    <xf numFmtId="49" fontId="3" fillId="0" borderId="0" xfId="145" applyNumberFormat="1" applyFont="1" applyFill="1" applyAlignment="1">
      <alignment horizontal="center" vertical="top" wrapText="1"/>
      <protection/>
    </xf>
    <xf numFmtId="49" fontId="68" fillId="3" borderId="26" xfId="145" applyNumberFormat="1" applyFont="1" applyFill="1" applyBorder="1" applyAlignment="1">
      <alignment horizontal="center" vertical="center" wrapText="1"/>
      <protection/>
    </xf>
    <xf numFmtId="49" fontId="68" fillId="3" borderId="25" xfId="145" applyNumberFormat="1" applyFont="1" applyFill="1" applyBorder="1" applyAlignment="1">
      <alignment horizontal="center" vertical="center" wrapText="1"/>
      <protection/>
    </xf>
    <xf numFmtId="49" fontId="7" fillId="44" borderId="26" xfId="145" applyNumberFormat="1" applyFont="1" applyFill="1" applyBorder="1" applyAlignment="1">
      <alignment horizontal="center"/>
      <protection/>
    </xf>
    <xf numFmtId="49" fontId="7" fillId="44" borderId="25" xfId="145" applyNumberFormat="1" applyFont="1" applyFill="1" applyBorder="1" applyAlignment="1">
      <alignment horizontal="center"/>
      <protection/>
    </xf>
    <xf numFmtId="49" fontId="21" fillId="0" borderId="26" xfId="145" applyNumberFormat="1" applyFont="1" applyFill="1" applyBorder="1" applyAlignment="1">
      <alignment horizontal="center" vertical="center" wrapText="1"/>
      <protection/>
    </xf>
    <xf numFmtId="49" fontId="21" fillId="0" borderId="25" xfId="145" applyNumberFormat="1" applyFont="1" applyFill="1" applyBorder="1" applyAlignment="1">
      <alignment horizontal="center" vertical="center" wrapText="1"/>
      <protection/>
    </xf>
    <xf numFmtId="0" fontId="6" fillId="0" borderId="35" xfId="145" applyNumberFormat="1" applyFont="1" applyFill="1" applyBorder="1" applyAlignment="1">
      <alignment horizontal="center" vertical="center" wrapText="1"/>
      <protection/>
    </xf>
    <xf numFmtId="0" fontId="6" fillId="0" borderId="36" xfId="145" applyNumberFormat="1" applyFont="1" applyFill="1" applyBorder="1" applyAlignment="1">
      <alignment horizontal="center" vertical="center" wrapText="1"/>
      <protection/>
    </xf>
    <xf numFmtId="0" fontId="6" fillId="0" borderId="24" xfId="145" applyNumberFormat="1" applyFont="1" applyFill="1" applyBorder="1" applyAlignment="1">
      <alignment horizontal="center" vertical="center" wrapText="1"/>
      <protection/>
    </xf>
    <xf numFmtId="0" fontId="6" fillId="0" borderId="39" xfId="145" applyNumberFormat="1" applyFont="1" applyFill="1" applyBorder="1" applyAlignment="1">
      <alignment horizontal="center" vertical="center" wrapText="1"/>
      <protection/>
    </xf>
    <xf numFmtId="0" fontId="6" fillId="0" borderId="27" xfId="145" applyNumberFormat="1" applyFont="1" applyFill="1" applyBorder="1" applyAlignment="1">
      <alignment horizontal="center" vertical="center" wrapText="1"/>
      <protection/>
    </xf>
    <xf numFmtId="0" fontId="6" fillId="0" borderId="37" xfId="145" applyNumberFormat="1" applyFont="1" applyFill="1" applyBorder="1" applyAlignment="1">
      <alignment horizontal="center" vertical="center" wrapText="1"/>
      <protection/>
    </xf>
    <xf numFmtId="49" fontId="6" fillId="0" borderId="38" xfId="145" applyNumberFormat="1" applyFont="1" applyFill="1" applyBorder="1" applyAlignment="1">
      <alignment horizontal="center" vertical="center" wrapText="1"/>
      <protection/>
    </xf>
    <xf numFmtId="49" fontId="6" fillId="0" borderId="23" xfId="145" applyNumberFormat="1" applyFont="1" applyFill="1" applyBorder="1" applyAlignment="1">
      <alignment horizontal="center" vertical="center" wrapText="1"/>
      <protection/>
    </xf>
    <xf numFmtId="49" fontId="3" fillId="0" borderId="20" xfId="145" applyNumberFormat="1" applyFont="1" applyFill="1" applyBorder="1" applyAlignment="1">
      <alignment horizontal="center"/>
      <protection/>
    </xf>
    <xf numFmtId="49" fontId="67" fillId="3" borderId="26" xfId="145" applyNumberFormat="1" applyFont="1" applyFill="1" applyBorder="1" applyAlignment="1">
      <alignment horizontal="center" vertical="center" wrapText="1"/>
      <protection/>
    </xf>
    <xf numFmtId="49" fontId="67" fillId="3" borderId="25" xfId="145" applyNumberFormat="1" applyFont="1" applyFill="1" applyBorder="1" applyAlignment="1">
      <alignment horizontal="center" vertical="center" wrapText="1"/>
      <protection/>
    </xf>
    <xf numFmtId="49" fontId="0" fillId="0" borderId="0" xfId="145" applyNumberFormat="1" applyFont="1" applyFill="1" applyBorder="1" applyAlignment="1">
      <alignment horizontal="left"/>
      <protection/>
    </xf>
    <xf numFmtId="49" fontId="3" fillId="0" borderId="0" xfId="145" applyNumberFormat="1" applyFont="1" applyFill="1" applyBorder="1" applyAlignment="1">
      <alignment horizontal="left"/>
      <protection/>
    </xf>
    <xf numFmtId="49" fontId="3" fillId="0" borderId="0" xfId="145" applyNumberFormat="1" applyFont="1" applyFill="1" applyBorder="1" applyAlignment="1">
      <alignment horizontal="left" wrapText="1"/>
      <protection/>
    </xf>
    <xf numFmtId="49" fontId="0" fillId="0" borderId="0" xfId="145" applyNumberFormat="1" applyFont="1" applyFill="1" applyBorder="1" applyAlignment="1">
      <alignment horizontal="left" wrapText="1"/>
      <protection/>
    </xf>
    <xf numFmtId="49" fontId="6" fillId="0" borderId="22" xfId="145" applyNumberFormat="1" applyFont="1" applyFill="1" applyBorder="1" applyAlignment="1">
      <alignment horizontal="center" vertical="center" wrapText="1"/>
      <protection/>
    </xf>
    <xf numFmtId="49" fontId="15" fillId="0" borderId="0" xfId="145" applyNumberFormat="1" applyFont="1" applyFill="1" applyBorder="1" applyAlignment="1">
      <alignment horizontal="center" vertical="center" wrapText="1"/>
      <protection/>
    </xf>
    <xf numFmtId="49" fontId="13" fillId="0" borderId="0" xfId="145" applyNumberFormat="1" applyFont="1" applyFill="1" applyAlignment="1">
      <alignment horizontal="left" wrapText="1"/>
      <protection/>
    </xf>
    <xf numFmtId="49" fontId="13" fillId="0" borderId="0" xfId="145" applyNumberFormat="1" applyFont="1" applyFill="1" applyAlignment="1">
      <alignment horizontal="center" wrapText="1"/>
      <protection/>
    </xf>
    <xf numFmtId="0" fontId="3" fillId="0" borderId="0" xfId="145" applyFont="1" applyAlignment="1">
      <alignment horizontal="center"/>
      <protection/>
    </xf>
    <xf numFmtId="49" fontId="3" fillId="47" borderId="0" xfId="145" applyNumberFormat="1" applyFont="1" applyFill="1" applyAlignment="1">
      <alignment horizontal="center"/>
      <protection/>
    </xf>
    <xf numFmtId="49" fontId="23" fillId="0" borderId="0" xfId="145" applyNumberFormat="1" applyFont="1" applyFill="1" applyBorder="1" applyAlignment="1">
      <alignment horizontal="center" wrapText="1"/>
      <protection/>
    </xf>
    <xf numFmtId="49" fontId="15" fillId="0" borderId="0" xfId="145" applyNumberFormat="1" applyFont="1" applyFill="1" applyBorder="1" applyAlignment="1">
      <alignment horizontal="center" wrapText="1"/>
      <protection/>
    </xf>
    <xf numFmtId="49" fontId="71" fillId="0" borderId="0" xfId="145" applyNumberFormat="1" applyFont="1" applyFill="1" applyAlignment="1">
      <alignment horizontal="center"/>
      <protection/>
    </xf>
    <xf numFmtId="49" fontId="18" fillId="0" borderId="0" xfId="145" applyNumberFormat="1" applyFont="1" applyFill="1" applyAlignment="1">
      <alignment horizontal="center"/>
      <protection/>
    </xf>
    <xf numFmtId="49" fontId="3" fillId="0" borderId="20" xfId="145" applyNumberFormat="1" applyFont="1" applyFill="1" applyBorder="1" applyAlignment="1">
      <alignment horizontal="center" vertical="center" wrapText="1"/>
      <protection/>
    </xf>
    <xf numFmtId="49" fontId="20" fillId="0" borderId="20" xfId="145" applyNumberFormat="1" applyFont="1" applyFill="1" applyBorder="1" applyAlignment="1">
      <alignment horizontal="center" vertical="center" wrapText="1"/>
      <protection/>
    </xf>
    <xf numFmtId="49" fontId="3" fillId="0" borderId="20" xfId="145" applyNumberFormat="1" applyFont="1" applyBorder="1" applyAlignment="1">
      <alignment horizontal="center"/>
      <protection/>
    </xf>
    <xf numFmtId="49" fontId="14" fillId="0" borderId="0" xfId="145" applyNumberFormat="1" applyFont="1" applyAlignment="1">
      <alignment horizontal="center" wrapText="1"/>
      <protection/>
    </xf>
    <xf numFmtId="49" fontId="18" fillId="0" borderId="22" xfId="145" applyNumberFormat="1" applyFont="1" applyBorder="1" applyAlignment="1">
      <alignment horizontal="left"/>
      <protection/>
    </xf>
    <xf numFmtId="49" fontId="18" fillId="0" borderId="0" xfId="145" applyNumberFormat="1" applyFont="1" applyAlignment="1">
      <alignment horizontal="center"/>
      <protection/>
    </xf>
    <xf numFmtId="49" fontId="56" fillId="3" borderId="26" xfId="145" applyNumberFormat="1" applyFont="1" applyFill="1" applyBorder="1" applyAlignment="1">
      <alignment horizontal="center" wrapText="1"/>
      <protection/>
    </xf>
    <xf numFmtId="49" fontId="56" fillId="3" borderId="25" xfId="145" applyNumberFormat="1" applyFont="1" applyFill="1" applyBorder="1" applyAlignment="1">
      <alignment horizontal="center" wrapText="1"/>
      <protection/>
    </xf>
    <xf numFmtId="49" fontId="55" fillId="3" borderId="26" xfId="145" applyNumberFormat="1" applyFont="1" applyFill="1" applyBorder="1" applyAlignment="1">
      <alignment horizontal="center" wrapText="1"/>
      <protection/>
    </xf>
    <xf numFmtId="49" fontId="55" fillId="3" borderId="25" xfId="145" applyNumberFormat="1" applyFont="1" applyFill="1" applyBorder="1" applyAlignment="1">
      <alignment horizontal="center" wrapText="1"/>
      <protection/>
    </xf>
    <xf numFmtId="49" fontId="18" fillId="0" borderId="0" xfId="145" applyNumberFormat="1" applyFont="1" applyBorder="1" applyAlignment="1">
      <alignment horizontal="left"/>
      <protection/>
    </xf>
    <xf numFmtId="49" fontId="29" fillId="0" borderId="0" xfId="145" applyNumberFormat="1" applyFont="1" applyAlignment="1">
      <alignment horizontal="center"/>
      <protection/>
    </xf>
    <xf numFmtId="49" fontId="0" fillId="0" borderId="0" xfId="145" applyNumberFormat="1" applyFont="1" applyAlignment="1">
      <alignment horizontal="left" wrapText="1"/>
      <protection/>
    </xf>
    <xf numFmtId="49" fontId="3" fillId="0" borderId="0" xfId="145" applyNumberFormat="1" applyFont="1" applyAlignment="1">
      <alignment horizontal="left" wrapText="1"/>
      <protection/>
    </xf>
    <xf numFmtId="49" fontId="0" fillId="0" borderId="0" xfId="145" applyNumberFormat="1" applyFont="1" applyAlignment="1">
      <alignment/>
      <protection/>
    </xf>
    <xf numFmtId="49" fontId="31" fillId="0" borderId="0" xfId="145" applyNumberFormat="1" applyFont="1" applyBorder="1" applyAlignment="1">
      <alignment horizontal="center"/>
      <protection/>
    </xf>
    <xf numFmtId="49" fontId="25" fillId="0" borderId="0" xfId="145" applyNumberFormat="1" applyFont="1" applyBorder="1" applyAlignment="1">
      <alignment horizontal="center"/>
      <protection/>
    </xf>
    <xf numFmtId="49" fontId="7" fillId="0" borderId="35" xfId="145" applyNumberFormat="1" applyFont="1" applyFill="1" applyBorder="1" applyAlignment="1">
      <alignment horizontal="center" vertical="center" wrapText="1"/>
      <protection/>
    </xf>
    <xf numFmtId="49" fontId="7" fillId="0" borderId="36" xfId="145" applyNumberFormat="1" applyFont="1" applyFill="1" applyBorder="1" applyAlignment="1">
      <alignment horizontal="center" vertical="center" wrapText="1"/>
      <protection/>
    </xf>
    <xf numFmtId="49" fontId="7" fillId="0" borderId="24" xfId="145" applyNumberFormat="1" applyFont="1" applyFill="1" applyBorder="1" applyAlignment="1">
      <alignment horizontal="center" vertical="center" wrapText="1"/>
      <protection/>
    </xf>
    <xf numFmtId="49" fontId="7" fillId="0" borderId="39" xfId="145" applyNumberFormat="1" applyFont="1" applyFill="1" applyBorder="1" applyAlignment="1">
      <alignment horizontal="center" vertical="center" wrapText="1"/>
      <protection/>
    </xf>
    <xf numFmtId="49" fontId="7" fillId="0" borderId="27" xfId="145" applyNumberFormat="1" applyFont="1" applyFill="1" applyBorder="1" applyAlignment="1">
      <alignment horizontal="center" vertical="center" wrapText="1"/>
      <protection/>
    </xf>
    <xf numFmtId="49" fontId="7" fillId="0" borderId="37" xfId="145" applyNumberFormat="1" applyFont="1" applyFill="1" applyBorder="1" applyAlignment="1">
      <alignment horizontal="center" vertical="center" wrapText="1"/>
      <protection/>
    </xf>
    <xf numFmtId="49" fontId="13" fillId="0" borderId="0" xfId="145" applyNumberFormat="1" applyFont="1" applyBorder="1" applyAlignment="1">
      <alignment wrapText="1"/>
      <protection/>
    </xf>
    <xf numFmtId="49" fontId="13" fillId="0" borderId="0" xfId="145" applyNumberFormat="1" applyFont="1" applyBorder="1" applyAlignment="1">
      <alignment horizontal="center" wrapText="1"/>
      <protection/>
    </xf>
    <xf numFmtId="49" fontId="7" fillId="44" borderId="26" xfId="145" applyNumberFormat="1" applyFont="1" applyFill="1" applyBorder="1" applyAlignment="1">
      <alignment horizontal="center" vertical="center" wrapText="1"/>
      <protection/>
    </xf>
    <xf numFmtId="49" fontId="7" fillId="44" borderId="25" xfId="145" applyNumberFormat="1" applyFont="1" applyFill="1" applyBorder="1" applyAlignment="1">
      <alignment horizontal="center" vertical="center" wrapText="1"/>
      <protection/>
    </xf>
    <xf numFmtId="49" fontId="16" fillId="0" borderId="26" xfId="145" applyNumberFormat="1" applyFont="1" applyBorder="1" applyAlignment="1">
      <alignment horizontal="center" wrapText="1"/>
      <protection/>
    </xf>
    <xf numFmtId="49" fontId="16" fillId="0" borderId="25" xfId="145" applyNumberFormat="1" applyFont="1" applyBorder="1" applyAlignment="1">
      <alignment horizontal="center" wrapText="1"/>
      <protection/>
    </xf>
    <xf numFmtId="49" fontId="29" fillId="0" borderId="0" xfId="145" applyNumberFormat="1" applyFont="1" applyBorder="1" applyAlignment="1">
      <alignment horizontal="center" wrapText="1"/>
      <protection/>
    </xf>
    <xf numFmtId="49" fontId="6" fillId="0" borderId="20" xfId="147" applyNumberFormat="1" applyFont="1" applyFill="1" applyBorder="1" applyAlignment="1">
      <alignment horizontal="center" vertical="center" wrapText="1"/>
      <protection/>
    </xf>
    <xf numFmtId="49" fontId="85" fillId="3" borderId="26" xfId="147" applyNumberFormat="1" applyFont="1" applyFill="1" applyBorder="1" applyAlignment="1">
      <alignment horizontal="center" vertical="center" wrapText="1"/>
      <protection/>
    </xf>
    <xf numFmtId="49" fontId="85" fillId="3" borderId="25" xfId="147" applyNumberFormat="1" applyFont="1" applyFill="1" applyBorder="1" applyAlignment="1">
      <alignment horizontal="center" vertical="center" wrapText="1"/>
      <protection/>
    </xf>
    <xf numFmtId="49" fontId="6" fillId="0" borderId="25" xfId="147" applyNumberFormat="1" applyFont="1" applyFill="1" applyBorder="1" applyAlignment="1">
      <alignment horizontal="center" vertical="center" wrapText="1"/>
      <protection/>
    </xf>
    <xf numFmtId="49" fontId="3" fillId="0" borderId="0" xfId="147" applyNumberFormat="1" applyFont="1" applyBorder="1" applyAlignment="1">
      <alignment horizontal="left"/>
      <protection/>
    </xf>
    <xf numFmtId="49" fontId="6" fillId="0" borderId="35" xfId="147" applyNumberFormat="1" applyFont="1" applyFill="1" applyBorder="1" applyAlignment="1">
      <alignment horizontal="center" vertical="center"/>
      <protection/>
    </xf>
    <xf numFmtId="49" fontId="6" fillId="0" borderId="36" xfId="147" applyNumberFormat="1" applyFont="1" applyFill="1" applyBorder="1" applyAlignment="1">
      <alignment horizontal="center" vertical="center"/>
      <protection/>
    </xf>
    <xf numFmtId="49" fontId="6" fillId="0" borderId="24" xfId="147" applyNumberFormat="1" applyFont="1" applyFill="1" applyBorder="1" applyAlignment="1">
      <alignment horizontal="center" vertical="center"/>
      <protection/>
    </xf>
    <xf numFmtId="49" fontId="6" fillId="0" borderId="39"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protection/>
    </xf>
    <xf numFmtId="49" fontId="6" fillId="0" borderId="37" xfId="147" applyNumberFormat="1" applyFont="1" applyFill="1" applyBorder="1" applyAlignment="1">
      <alignment horizontal="center" vertical="center"/>
      <protection/>
    </xf>
    <xf numFmtId="49" fontId="14" fillId="0" borderId="0" xfId="147" applyNumberFormat="1" applyFont="1" applyFill="1" applyAlignment="1">
      <alignment horizontal="center" wrapText="1"/>
      <protection/>
    </xf>
    <xf numFmtId="49" fontId="14" fillId="0" borderId="0" xfId="147" applyNumberFormat="1" applyFont="1" applyAlignment="1">
      <alignment horizontal="center"/>
      <protection/>
    </xf>
    <xf numFmtId="49" fontId="4" fillId="0" borderId="0" xfId="147" applyNumberFormat="1" applyFont="1" applyAlignment="1">
      <alignment horizontal="left"/>
      <protection/>
    </xf>
    <xf numFmtId="49" fontId="6" fillId="0" borderId="26" xfId="147" applyNumberFormat="1" applyFont="1" applyFill="1" applyBorder="1" applyAlignment="1">
      <alignment horizontal="center" vertical="center"/>
      <protection/>
    </xf>
    <xf numFmtId="49" fontId="6" fillId="0" borderId="40" xfId="147" applyNumberFormat="1" applyFont="1" applyFill="1" applyBorder="1" applyAlignment="1">
      <alignment horizontal="center" vertical="center"/>
      <protection/>
    </xf>
    <xf numFmtId="49" fontId="3" fillId="0" borderId="0" xfId="147" applyNumberFormat="1" applyFont="1" applyFill="1" applyAlignment="1">
      <alignment horizontal="left"/>
      <protection/>
    </xf>
    <xf numFmtId="49" fontId="33" fillId="0" borderId="0" xfId="147" applyNumberFormat="1" applyFont="1" applyAlignment="1">
      <alignment horizontal="center"/>
      <protection/>
    </xf>
    <xf numFmtId="49" fontId="18" fillId="0" borderId="0" xfId="147" applyNumberFormat="1" applyFont="1" applyBorder="1" applyAlignment="1">
      <alignment horizontal="left"/>
      <protection/>
    </xf>
    <xf numFmtId="49" fontId="6" fillId="0" borderId="26" xfId="147" applyNumberFormat="1" applyFont="1" applyFill="1" applyBorder="1" applyAlignment="1">
      <alignment horizontal="center" vertical="center" wrapText="1"/>
      <protection/>
    </xf>
    <xf numFmtId="49" fontId="86" fillId="3" borderId="26" xfId="147" applyNumberFormat="1" applyFont="1" applyFill="1" applyBorder="1" applyAlignment="1">
      <alignment horizontal="center" vertical="center" wrapText="1"/>
      <protection/>
    </xf>
    <xf numFmtId="49" fontId="86" fillId="3" borderId="25" xfId="147" applyNumberFormat="1" applyFont="1" applyFill="1" applyBorder="1" applyAlignment="1">
      <alignment horizontal="center" vertical="center" wrapText="1"/>
      <protection/>
    </xf>
    <xf numFmtId="49" fontId="29" fillId="0" borderId="0" xfId="147" applyNumberFormat="1" applyFont="1" applyAlignment="1">
      <alignment horizontal="center"/>
      <protection/>
    </xf>
    <xf numFmtId="0" fontId="25" fillId="47" borderId="0" xfId="147" applyFont="1" applyFill="1" applyBorder="1" applyAlignment="1">
      <alignment horizontal="center"/>
      <protection/>
    </xf>
    <xf numFmtId="49" fontId="31" fillId="0" borderId="0" xfId="147" applyNumberFormat="1" applyFont="1" applyAlignment="1">
      <alignment horizontal="center"/>
      <protection/>
    </xf>
    <xf numFmtId="49" fontId="25" fillId="0" borderId="0" xfId="147" applyNumberFormat="1" applyFont="1" applyBorder="1" applyAlignment="1">
      <alignment horizontal="center" wrapText="1"/>
      <protection/>
    </xf>
    <xf numFmtId="49" fontId="6" fillId="0" borderId="26" xfId="147" applyNumberFormat="1" applyFont="1" applyBorder="1" applyAlignment="1">
      <alignment horizontal="center" vertical="center" wrapText="1"/>
      <protection/>
    </xf>
    <xf numFmtId="49" fontId="6" fillId="0" borderId="25" xfId="147" applyNumberFormat="1" applyFont="1" applyBorder="1" applyAlignment="1">
      <alignment horizontal="center" vertical="center" wrapText="1"/>
      <protection/>
    </xf>
    <xf numFmtId="49" fontId="25" fillId="0" borderId="0" xfId="147" applyNumberFormat="1" applyFont="1" applyBorder="1" applyAlignment="1">
      <alignment horizontal="center"/>
      <protection/>
    </xf>
    <xf numFmtId="49" fontId="76" fillId="4" borderId="21" xfId="147" applyNumberFormat="1" applyFont="1" applyFill="1" applyBorder="1" applyAlignment="1">
      <alignment horizontal="center" vertical="center" wrapText="1"/>
      <protection/>
    </xf>
    <xf numFmtId="49" fontId="76" fillId="4" borderId="38" xfId="147" applyNumberFormat="1" applyFont="1" applyFill="1" applyBorder="1" applyAlignment="1">
      <alignment horizontal="center" vertical="center" wrapText="1"/>
      <protection/>
    </xf>
    <xf numFmtId="49" fontId="76" fillId="4" borderId="23" xfId="147" applyNumberFormat="1" applyFont="1" applyFill="1" applyBorder="1" applyAlignment="1">
      <alignment horizontal="center" vertical="center" wrapText="1"/>
      <protection/>
    </xf>
    <xf numFmtId="49" fontId="0" fillId="0" borderId="0" xfId="147" applyNumberFormat="1" applyFont="1" applyAlignment="1">
      <alignment horizontal="left"/>
      <protection/>
    </xf>
    <xf numFmtId="49" fontId="84" fillId="0" borderId="26" xfId="147" applyNumberFormat="1" applyFont="1" applyBorder="1" applyAlignment="1">
      <alignment horizontal="center" vertical="center" wrapText="1"/>
      <protection/>
    </xf>
    <xf numFmtId="49" fontId="84" fillId="0" borderId="25" xfId="147" applyNumberFormat="1" applyFont="1" applyBorder="1" applyAlignment="1">
      <alignment horizontal="center" vertical="center" wrapText="1"/>
      <protection/>
    </xf>
    <xf numFmtId="49" fontId="31" fillId="0" borderId="0" xfId="147" applyNumberFormat="1" applyFont="1" applyBorder="1" applyAlignment="1">
      <alignment horizontal="center" wrapText="1"/>
      <protection/>
    </xf>
    <xf numFmtId="49" fontId="6" fillId="0" borderId="21" xfId="147" applyNumberFormat="1" applyFont="1" applyFill="1" applyBorder="1" applyAlignment="1">
      <alignment horizontal="center" vertical="center" wrapText="1"/>
      <protection/>
    </xf>
    <xf numFmtId="49" fontId="6" fillId="0" borderId="38" xfId="147" applyNumberFormat="1" applyFont="1" applyFill="1" applyBorder="1" applyAlignment="1">
      <alignment horizontal="center" vertical="center" wrapText="1"/>
      <protection/>
    </xf>
    <xf numFmtId="49" fontId="6" fillId="0" borderId="23" xfId="147" applyNumberFormat="1" applyFont="1" applyFill="1" applyBorder="1" applyAlignment="1">
      <alignment horizontal="center" vertical="center" wrapText="1"/>
      <protection/>
    </xf>
    <xf numFmtId="49" fontId="13" fillId="0" borderId="0" xfId="147" applyNumberFormat="1" applyFont="1" applyAlignment="1">
      <alignment horizontal="center"/>
      <protection/>
    </xf>
    <xf numFmtId="49" fontId="31" fillId="0" borderId="0" xfId="147" applyNumberFormat="1" applyFont="1" applyBorder="1" applyAlignment="1">
      <alignment horizontal="center"/>
      <protection/>
    </xf>
    <xf numFmtId="0" fontId="6" fillId="0" borderId="20" xfId="147" applyFont="1" applyBorder="1" applyAlignment="1">
      <alignment horizontal="center" vertical="center" wrapText="1"/>
      <protection/>
    </xf>
    <xf numFmtId="0" fontId="6" fillId="0" borderId="20" xfId="147" applyFont="1" applyBorder="1" applyAlignment="1">
      <alignment horizontal="center" vertical="center"/>
      <protection/>
    </xf>
    <xf numFmtId="0" fontId="6" fillId="0" borderId="20" xfId="147" applyFont="1" applyFill="1" applyBorder="1" applyAlignment="1">
      <alignment horizontal="center" vertical="center" wrapText="1"/>
      <protection/>
    </xf>
    <xf numFmtId="0" fontId="12" fillId="0" borderId="20" xfId="147" applyFont="1" applyBorder="1" applyAlignment="1">
      <alignment horizontal="center" vertical="center" wrapText="1"/>
      <protection/>
    </xf>
    <xf numFmtId="0" fontId="3" fillId="0" borderId="0" xfId="147" applyFont="1" applyBorder="1" applyAlignment="1">
      <alignment horizontal="left"/>
      <protection/>
    </xf>
    <xf numFmtId="0" fontId="0" fillId="0" borderId="0" xfId="147" applyFont="1" applyBorder="1" applyAlignment="1">
      <alignment horizontal="left"/>
      <protection/>
    </xf>
    <xf numFmtId="0" fontId="14" fillId="0" borderId="0" xfId="147" applyFont="1" applyAlignment="1">
      <alignment horizontal="center"/>
      <protection/>
    </xf>
    <xf numFmtId="0" fontId="33" fillId="0" borderId="0" xfId="147" applyFont="1" applyAlignment="1">
      <alignment horizontal="center"/>
      <protection/>
    </xf>
    <xf numFmtId="0" fontId="6" fillId="0" borderId="35" xfId="147" applyFont="1" applyBorder="1" applyAlignment="1">
      <alignment horizontal="center" vertical="center" wrapText="1"/>
      <protection/>
    </xf>
    <xf numFmtId="0" fontId="6" fillId="0" borderId="19" xfId="147" applyFont="1" applyBorder="1" applyAlignment="1">
      <alignment horizontal="center" vertical="center" wrapText="1"/>
      <protection/>
    </xf>
    <xf numFmtId="0" fontId="6" fillId="0" borderId="36" xfId="147" applyFont="1" applyBorder="1" applyAlignment="1">
      <alignment horizontal="center" vertical="center" wrapText="1"/>
      <protection/>
    </xf>
    <xf numFmtId="0" fontId="6" fillId="0" borderId="24" xfId="147" applyFont="1" applyBorder="1" applyAlignment="1">
      <alignment horizontal="center" vertical="center" wrapText="1"/>
      <protection/>
    </xf>
    <xf numFmtId="0" fontId="6" fillId="0" borderId="0" xfId="147" applyFont="1" applyBorder="1" applyAlignment="1">
      <alignment horizontal="center" vertical="center" wrapText="1"/>
      <protection/>
    </xf>
    <xf numFmtId="0" fontId="6" fillId="0" borderId="39" xfId="147" applyFont="1" applyBorder="1" applyAlignment="1">
      <alignment horizontal="center" vertical="center" wrapText="1"/>
      <protection/>
    </xf>
    <xf numFmtId="0" fontId="6" fillId="0" borderId="25" xfId="147" applyFont="1" applyBorder="1" applyAlignment="1">
      <alignment horizontal="center" vertical="center" wrapText="1"/>
      <protection/>
    </xf>
    <xf numFmtId="0" fontId="6" fillId="0" borderId="40" xfId="147" applyFont="1" applyBorder="1" applyAlignment="1">
      <alignment horizontal="center" vertical="center"/>
      <protection/>
    </xf>
    <xf numFmtId="0" fontId="6" fillId="0" borderId="25" xfId="147" applyFont="1" applyBorder="1" applyAlignment="1">
      <alignment horizontal="center" vertical="center"/>
      <protection/>
    </xf>
    <xf numFmtId="0" fontId="3" fillId="0" borderId="0" xfId="147" applyNumberFormat="1" applyFont="1" applyAlignment="1">
      <alignment horizontal="left"/>
      <protection/>
    </xf>
    <xf numFmtId="0" fontId="0" fillId="0" borderId="0" xfId="147" applyFont="1" applyAlignment="1">
      <alignment horizontal="left"/>
      <protection/>
    </xf>
    <xf numFmtId="0" fontId="0" fillId="0" borderId="0" xfId="147" applyFont="1" applyBorder="1" applyAlignment="1">
      <alignment/>
      <protection/>
    </xf>
    <xf numFmtId="0" fontId="14" fillId="0" borderId="0" xfId="147" applyFont="1" applyAlignment="1">
      <alignment horizontal="center" wrapText="1"/>
      <protection/>
    </xf>
    <xf numFmtId="0" fontId="13" fillId="0" borderId="0" xfId="147" applyFont="1" applyBorder="1" applyAlignment="1">
      <alignment horizontal="center"/>
      <protection/>
    </xf>
    <xf numFmtId="3" fontId="0" fillId="47" borderId="0" xfId="147" applyNumberFormat="1" applyFont="1" applyFill="1" applyBorder="1" applyAlignment="1">
      <alignment horizontal="left"/>
      <protection/>
    </xf>
    <xf numFmtId="0" fontId="13" fillId="0" borderId="22" xfId="147" applyFont="1" applyBorder="1" applyAlignment="1">
      <alignment horizontal="left"/>
      <protection/>
    </xf>
    <xf numFmtId="0" fontId="6" fillId="0" borderId="26" xfId="147" applyFont="1" applyBorder="1" applyAlignment="1">
      <alignment horizontal="center" vertical="center"/>
      <protection/>
    </xf>
    <xf numFmtId="0" fontId="31" fillId="0" borderId="0" xfId="147" applyNumberFormat="1" applyFont="1" applyBorder="1" applyAlignment="1">
      <alignment horizontal="center"/>
      <protection/>
    </xf>
    <xf numFmtId="0" fontId="31" fillId="0" borderId="0" xfId="147" applyFont="1" applyBorder="1" applyAlignment="1">
      <alignment horizontal="center" wrapText="1"/>
      <protection/>
    </xf>
    <xf numFmtId="0" fontId="25" fillId="0" borderId="0" xfId="147" applyFont="1" applyBorder="1" applyAlignment="1">
      <alignment horizontal="center" wrapText="1"/>
      <protection/>
    </xf>
    <xf numFmtId="0" fontId="67" fillId="3" borderId="26" xfId="147" applyFont="1" applyFill="1" applyBorder="1" applyAlignment="1">
      <alignment horizontal="center" vertical="center" wrapText="1"/>
      <protection/>
    </xf>
    <xf numFmtId="0" fontId="67" fillId="3" borderId="25" xfId="147" applyFont="1" applyFill="1" applyBorder="1" applyAlignment="1">
      <alignment horizontal="center" vertical="center" wrapText="1"/>
      <protection/>
    </xf>
    <xf numFmtId="0" fontId="25" fillId="0" borderId="0" xfId="147" applyNumberFormat="1" applyFont="1" applyBorder="1" applyAlignment="1">
      <alignment horizontal="center"/>
      <protection/>
    </xf>
    <xf numFmtId="0" fontId="68" fillId="3" borderId="26" xfId="147" applyFont="1" applyFill="1" applyBorder="1" applyAlignment="1">
      <alignment horizontal="center" vertical="center" wrapText="1"/>
      <protection/>
    </xf>
    <xf numFmtId="0" fontId="68" fillId="3" borderId="25" xfId="147" applyFont="1" applyFill="1" applyBorder="1" applyAlignment="1">
      <alignment horizontal="center" vertical="center" wrapText="1"/>
      <protection/>
    </xf>
    <xf numFmtId="0" fontId="88" fillId="0" borderId="0" xfId="147" applyFont="1" applyAlignment="1">
      <alignment horizontal="center"/>
      <protection/>
    </xf>
    <xf numFmtId="0" fontId="6" fillId="0" borderId="26" xfId="147" applyFont="1" applyBorder="1" applyAlignment="1">
      <alignment horizontal="center" vertical="center" wrapText="1"/>
      <protection/>
    </xf>
    <xf numFmtId="0" fontId="6" fillId="0" borderId="21" xfId="147" applyFont="1" applyBorder="1" applyAlignment="1">
      <alignment horizontal="center" vertical="center" wrapText="1"/>
      <protection/>
    </xf>
    <xf numFmtId="0" fontId="6" fillId="0" borderId="38" xfId="147" applyFont="1" applyBorder="1" applyAlignment="1">
      <alignment horizontal="center" vertical="center" wrapText="1"/>
      <protection/>
    </xf>
    <xf numFmtId="0" fontId="6" fillId="0" borderId="23" xfId="147" applyFont="1" applyBorder="1" applyAlignment="1">
      <alignment horizontal="center" vertical="center" wrapText="1"/>
      <protection/>
    </xf>
    <xf numFmtId="0" fontId="21" fillId="0" borderId="26" xfId="147" applyFont="1" applyBorder="1" applyAlignment="1">
      <alignment horizontal="center" vertical="center" wrapText="1"/>
      <protection/>
    </xf>
    <xf numFmtId="0" fontId="21" fillId="0" borderId="25" xfId="147" applyFont="1" applyBorder="1" applyAlignment="1">
      <alignment horizontal="center" vertical="center" wrapText="1"/>
      <protection/>
    </xf>
    <xf numFmtId="49" fontId="6" fillId="0" borderId="19" xfId="147" applyNumberFormat="1" applyFont="1" applyFill="1" applyBorder="1" applyAlignment="1">
      <alignment horizontal="center" vertical="center"/>
      <protection/>
    </xf>
    <xf numFmtId="49" fontId="6" fillId="0" borderId="0" xfId="147" applyNumberFormat="1" applyFont="1" applyFill="1" applyBorder="1" applyAlignment="1">
      <alignment horizontal="center" vertical="center"/>
      <protection/>
    </xf>
    <xf numFmtId="49" fontId="6" fillId="0" borderId="22" xfId="147" applyNumberFormat="1" applyFont="1" applyFill="1" applyBorder="1" applyAlignment="1">
      <alignment horizontal="center" vertical="center"/>
      <protection/>
    </xf>
    <xf numFmtId="49" fontId="79" fillId="0" borderId="0" xfId="147" applyNumberFormat="1" applyFont="1" applyAlignment="1">
      <alignment horizontal="center"/>
      <protection/>
    </xf>
    <xf numFmtId="49" fontId="6" fillId="0" borderId="20" xfId="147" applyNumberFormat="1" applyFont="1" applyFill="1" applyBorder="1" applyAlignment="1">
      <alignment horizontal="center" vertical="center"/>
      <protection/>
    </xf>
    <xf numFmtId="49" fontId="77" fillId="3" borderId="26" xfId="147" applyNumberFormat="1" applyFont="1" applyFill="1" applyBorder="1" applyAlignment="1">
      <alignment horizontal="center" vertical="center" wrapText="1"/>
      <protection/>
    </xf>
    <xf numFmtId="49" fontId="77" fillId="3" borderId="25" xfId="147" applyNumberFormat="1" applyFont="1" applyFill="1" applyBorder="1" applyAlignment="1">
      <alignment horizontal="center" vertical="center" wrapText="1"/>
      <protection/>
    </xf>
    <xf numFmtId="49" fontId="75" fillId="3" borderId="26" xfId="147" applyNumberFormat="1" applyFont="1" applyFill="1" applyBorder="1" applyAlignment="1">
      <alignment horizontal="center" vertical="center" wrapText="1"/>
      <protection/>
    </xf>
    <xf numFmtId="49" fontId="75" fillId="3" borderId="25" xfId="147" applyNumberFormat="1" applyFont="1" applyFill="1" applyBorder="1" applyAlignment="1">
      <alignment horizontal="center" vertical="center" wrapText="1"/>
      <protection/>
    </xf>
    <xf numFmtId="49" fontId="3" fillId="0" borderId="0" xfId="147" applyNumberFormat="1" applyFont="1" applyAlignment="1">
      <alignment horizontal="left"/>
      <protection/>
    </xf>
    <xf numFmtId="49" fontId="5" fillId="0" borderId="0" xfId="147" applyNumberFormat="1" applyFont="1" applyBorder="1" applyAlignment="1">
      <alignment horizontal="left" wrapText="1"/>
      <protection/>
    </xf>
    <xf numFmtId="49" fontId="5" fillId="0" borderId="0" xfId="147" applyNumberFormat="1" applyFont="1" applyBorder="1" applyAlignment="1">
      <alignment horizontal="left"/>
      <protection/>
    </xf>
    <xf numFmtId="49" fontId="14" fillId="0" borderId="0" xfId="147" applyNumberFormat="1" applyFont="1" applyAlignment="1">
      <alignment horizontal="center" wrapText="1"/>
      <protection/>
    </xf>
    <xf numFmtId="49" fontId="0" fillId="47" borderId="0" xfId="147" applyNumberFormat="1" applyFont="1" applyFill="1" applyBorder="1" applyAlignment="1">
      <alignment horizontal="left" vertical="top" wrapText="1"/>
      <protection/>
    </xf>
    <xf numFmtId="49" fontId="3" fillId="47" borderId="0" xfId="147" applyNumberFormat="1" applyFont="1" applyFill="1" applyBorder="1" applyAlignment="1">
      <alignment horizontal="left" vertical="top" wrapText="1"/>
      <protection/>
    </xf>
    <xf numFmtId="49" fontId="0" fillId="0" borderId="0" xfId="147" applyNumberFormat="1" applyFont="1" applyAlignment="1">
      <alignment horizontal="justify" vertical="top"/>
      <protection/>
    </xf>
    <xf numFmtId="49" fontId="0" fillId="0" borderId="0" xfId="147" applyNumberFormat="1" applyFont="1" applyBorder="1" applyAlignment="1">
      <alignment horizontal="justify" vertical="top" wrapText="1"/>
      <protection/>
    </xf>
    <xf numFmtId="49" fontId="0" fillId="0" borderId="0" xfId="147" applyNumberFormat="1" applyFont="1" applyBorder="1" applyAlignment="1">
      <alignment horizontal="justify" vertical="top"/>
      <protection/>
    </xf>
    <xf numFmtId="49" fontId="18" fillId="0" borderId="0" xfId="147" applyNumberFormat="1" applyFont="1" applyAlignment="1">
      <alignment horizontal="center" wrapText="1"/>
      <protection/>
    </xf>
    <xf numFmtId="49" fontId="19" fillId="0" borderId="22" xfId="147" applyNumberFormat="1" applyFont="1" applyBorder="1" applyAlignment="1">
      <alignment horizontal="center"/>
      <protection/>
    </xf>
    <xf numFmtId="49" fontId="74" fillId="0" borderId="20" xfId="147" applyNumberFormat="1" applyFont="1" applyBorder="1" applyAlignment="1">
      <alignment horizontal="center" vertical="center" wrapText="1"/>
      <protection/>
    </xf>
    <xf numFmtId="49" fontId="12" fillId="0" borderId="20" xfId="147" applyNumberFormat="1" applyFont="1" applyBorder="1" applyAlignment="1">
      <alignment horizontal="center" vertical="center" wrapText="1"/>
      <protection/>
    </xf>
    <xf numFmtId="49" fontId="7" fillId="0" borderId="0" xfId="147" applyNumberFormat="1" applyFont="1" applyAlignment="1">
      <alignment horizontal="left"/>
      <protection/>
    </xf>
    <xf numFmtId="49" fontId="13" fillId="0" borderId="0" xfId="147" applyNumberFormat="1" applyFont="1" applyBorder="1" applyAlignment="1">
      <alignment horizontal="left"/>
      <protection/>
    </xf>
    <xf numFmtId="49" fontId="7" fillId="0" borderId="26" xfId="147" applyNumberFormat="1" applyFont="1" applyBorder="1" applyAlignment="1">
      <alignment horizontal="center" vertical="center" wrapText="1"/>
      <protection/>
    </xf>
    <xf numFmtId="49" fontId="7" fillId="0" borderId="25" xfId="147" applyNumberFormat="1" applyFont="1" applyBorder="1" applyAlignment="1">
      <alignment horizontal="center" vertical="center" wrapText="1"/>
      <protection/>
    </xf>
    <xf numFmtId="49" fontId="4" fillId="0" borderId="0" xfId="147" applyNumberFormat="1" applyFont="1" applyAlignment="1">
      <alignment/>
      <protection/>
    </xf>
    <xf numFmtId="49" fontId="0" fillId="0" borderId="0" xfId="147" applyNumberFormat="1" applyFont="1" applyBorder="1" applyAlignment="1">
      <alignment horizontal="left"/>
      <protection/>
    </xf>
    <xf numFmtId="49" fontId="19" fillId="0" borderId="26" xfId="147" applyNumberFormat="1" applyFont="1" applyBorder="1" applyAlignment="1">
      <alignment horizontal="center" vertical="center" wrapText="1"/>
      <protection/>
    </xf>
    <xf numFmtId="49" fontId="19" fillId="0" borderId="25" xfId="147" applyNumberFormat="1" applyFont="1" applyBorder="1" applyAlignment="1">
      <alignment horizontal="center" vertical="center" wrapText="1"/>
      <protection/>
    </xf>
    <xf numFmtId="49" fontId="90" fillId="3" borderId="26" xfId="147" applyNumberFormat="1" applyFont="1" applyFill="1" applyBorder="1" applyAlignment="1">
      <alignment horizontal="center" vertical="center" wrapText="1"/>
      <protection/>
    </xf>
    <xf numFmtId="49" fontId="90" fillId="3" borderId="25" xfId="147" applyNumberFormat="1" applyFont="1" applyFill="1" applyBorder="1" applyAlignment="1">
      <alignment horizontal="center" vertical="center" wrapText="1"/>
      <protection/>
    </xf>
    <xf numFmtId="49" fontId="89" fillId="3" borderId="26" xfId="147" applyNumberFormat="1" applyFont="1" applyFill="1" applyBorder="1" applyAlignment="1">
      <alignment horizontal="center" vertical="center" wrapText="1"/>
      <protection/>
    </xf>
    <xf numFmtId="49" fontId="89" fillId="3" borderId="25" xfId="147" applyNumberFormat="1" applyFont="1" applyFill="1" applyBorder="1" applyAlignment="1">
      <alignment horizontal="center" vertical="center" wrapText="1"/>
      <protection/>
    </xf>
    <xf numFmtId="49" fontId="6" fillId="0" borderId="21" xfId="147" applyNumberFormat="1" applyFont="1" applyBorder="1" applyAlignment="1">
      <alignment horizontal="center" vertical="center" wrapText="1"/>
      <protection/>
    </xf>
    <xf numFmtId="49" fontId="6" fillId="0" borderId="23" xfId="147" applyNumberFormat="1" applyFont="1" applyBorder="1" applyAlignment="1">
      <alignment horizontal="center" vertical="center" wrapText="1"/>
      <protection/>
    </xf>
    <xf numFmtId="49" fontId="6" fillId="0" borderId="38" xfId="147" applyNumberFormat="1" applyFont="1" applyBorder="1" applyAlignment="1">
      <alignment horizontal="center" vertical="center" wrapText="1"/>
      <protection/>
    </xf>
    <xf numFmtId="49" fontId="6" fillId="0" borderId="40" xfId="147" applyNumberFormat="1" applyFont="1" applyBorder="1" applyAlignment="1">
      <alignment horizontal="center" vertical="center" wrapText="1"/>
      <protection/>
    </xf>
    <xf numFmtId="49" fontId="19" fillId="0" borderId="0" xfId="147" applyNumberFormat="1" applyFont="1" applyAlignment="1">
      <alignment horizontal="center"/>
      <protection/>
    </xf>
    <xf numFmtId="49" fontId="18" fillId="0" borderId="22" xfId="147" applyNumberFormat="1" applyFont="1" applyBorder="1" applyAlignment="1">
      <alignment horizontal="left"/>
      <protection/>
    </xf>
    <xf numFmtId="49" fontId="31" fillId="0" borderId="0" xfId="147" applyNumberFormat="1" applyFont="1" applyBorder="1" applyAlignment="1">
      <alignment horizontal="left" wrapText="1"/>
      <protection/>
    </xf>
    <xf numFmtId="49" fontId="6" fillId="0" borderId="27" xfId="147" applyNumberFormat="1" applyFont="1" applyFill="1" applyBorder="1" applyAlignment="1">
      <alignment horizontal="center" vertical="center" wrapText="1"/>
      <protection/>
    </xf>
    <xf numFmtId="49" fontId="6" fillId="0" borderId="37" xfId="147" applyNumberFormat="1" applyFont="1" applyFill="1" applyBorder="1" applyAlignment="1">
      <alignment horizontal="center" vertical="center" wrapText="1"/>
      <protection/>
    </xf>
    <xf numFmtId="49" fontId="18" fillId="0" borderId="0" xfId="147" applyNumberFormat="1" applyFont="1" applyFill="1" applyBorder="1" applyAlignment="1">
      <alignment horizontal="left"/>
      <protection/>
    </xf>
    <xf numFmtId="49" fontId="0" fillId="0" borderId="0" xfId="147" applyNumberFormat="1" applyFont="1" applyFill="1" applyAlignment="1">
      <alignment horizontal="left"/>
      <protection/>
    </xf>
    <xf numFmtId="49" fontId="6" fillId="0" borderId="40" xfId="147" applyNumberFormat="1" applyFont="1" applyFill="1" applyBorder="1" applyAlignment="1">
      <alignment horizontal="center" vertical="center" wrapText="1"/>
      <protection/>
    </xf>
    <xf numFmtId="49" fontId="89" fillId="3" borderId="26" xfId="147" applyNumberFormat="1" applyFont="1" applyFill="1" applyBorder="1" applyAlignment="1">
      <alignment horizontal="center" vertical="center"/>
      <protection/>
    </xf>
    <xf numFmtId="49" fontId="89" fillId="3" borderId="25" xfId="147" applyNumberFormat="1" applyFont="1" applyFill="1" applyBorder="1" applyAlignment="1">
      <alignment horizontal="center" vertical="center"/>
      <protection/>
    </xf>
    <xf numFmtId="49" fontId="29" fillId="0" borderId="0" xfId="147" applyNumberFormat="1" applyFont="1" applyAlignment="1">
      <alignment horizontal="center"/>
      <protection/>
    </xf>
    <xf numFmtId="49" fontId="19" fillId="0" borderId="26" xfId="147" applyNumberFormat="1" applyFont="1" applyFill="1" applyBorder="1" applyAlignment="1">
      <alignment horizontal="center" vertical="center"/>
      <protection/>
    </xf>
    <xf numFmtId="49" fontId="19" fillId="0" borderId="25" xfId="147" applyNumberFormat="1" applyFont="1" applyFill="1" applyBorder="1" applyAlignment="1">
      <alignment horizontal="center" vertical="center"/>
      <protection/>
    </xf>
    <xf numFmtId="49" fontId="6" fillId="47" borderId="26" xfId="147" applyNumberFormat="1" applyFont="1" applyFill="1" applyBorder="1" applyAlignment="1">
      <alignment horizontal="center" vertical="center"/>
      <protection/>
    </xf>
    <xf numFmtId="49" fontId="6" fillId="47" borderId="25" xfId="147" applyNumberFormat="1" applyFont="1" applyFill="1" applyBorder="1" applyAlignment="1">
      <alignment horizontal="center" vertical="center"/>
      <protection/>
    </xf>
    <xf numFmtId="49" fontId="6" fillId="0" borderId="35" xfId="147" applyNumberFormat="1" applyFont="1" applyFill="1" applyBorder="1" applyAlignment="1">
      <alignment horizontal="center" vertical="center" wrapText="1"/>
      <protection/>
    </xf>
    <xf numFmtId="49" fontId="6" fillId="0" borderId="36" xfId="147" applyNumberFormat="1" applyFont="1" applyFill="1" applyBorder="1" applyAlignment="1">
      <alignment horizontal="center" vertical="center" wrapText="1"/>
      <protection/>
    </xf>
    <xf numFmtId="49" fontId="6" fillId="0" borderId="24" xfId="147" applyNumberFormat="1" applyFont="1" applyFill="1" applyBorder="1" applyAlignment="1">
      <alignment horizontal="center" vertical="center" wrapText="1"/>
      <protection/>
    </xf>
    <xf numFmtId="49" fontId="6" fillId="0" borderId="39" xfId="147" applyNumberFormat="1" applyFont="1" applyFill="1" applyBorder="1" applyAlignment="1">
      <alignment horizontal="center" vertical="center" wrapText="1"/>
      <protection/>
    </xf>
    <xf numFmtId="0" fontId="82" fillId="0" borderId="40" xfId="147" applyFont="1" applyFill="1" applyBorder="1" applyAlignment="1">
      <alignment horizontal="center" vertical="center" wrapText="1"/>
      <protection/>
    </xf>
    <xf numFmtId="0" fontId="82" fillId="0" borderId="25" xfId="147" applyFont="1" applyFill="1" applyBorder="1" applyAlignment="1">
      <alignment horizontal="center" vertical="center" wrapText="1"/>
      <protection/>
    </xf>
    <xf numFmtId="49" fontId="90" fillId="3" borderId="26" xfId="147" applyNumberFormat="1" applyFont="1" applyFill="1" applyBorder="1" applyAlignment="1">
      <alignment horizontal="center" vertical="center"/>
      <protection/>
    </xf>
    <xf numFmtId="49" fontId="90" fillId="3" borderId="25" xfId="147" applyNumberFormat="1" applyFont="1" applyFill="1" applyBorder="1" applyAlignment="1">
      <alignment horizontal="center" vertical="center"/>
      <protection/>
    </xf>
    <xf numFmtId="49" fontId="13" fillId="0" borderId="22" xfId="147" applyNumberFormat="1" applyFont="1" applyFill="1" applyBorder="1" applyAlignment="1">
      <alignment horizontal="center" vertical="center"/>
      <protection/>
    </xf>
    <xf numFmtId="0" fontId="14" fillId="0" borderId="0" xfId="147" applyNumberFormat="1" applyFont="1" applyAlignment="1">
      <alignment horizontal="center"/>
      <protection/>
    </xf>
    <xf numFmtId="0" fontId="33" fillId="0" borderId="0" xfId="147" applyNumberFormat="1" applyFont="1" applyAlignment="1">
      <alignment horizontal="center"/>
      <protection/>
    </xf>
    <xf numFmtId="0" fontId="23" fillId="0" borderId="0" xfId="147" applyNumberFormat="1" applyFont="1" applyAlignment="1">
      <alignment horizontal="center"/>
      <protection/>
    </xf>
    <xf numFmtId="0" fontId="7" fillId="0" borderId="20" xfId="147" applyFont="1" applyFill="1" applyBorder="1" applyAlignment="1">
      <alignment horizontal="center" vertical="center" wrapText="1"/>
      <protection/>
    </xf>
    <xf numFmtId="0" fontId="18" fillId="0" borderId="0" xfId="147" applyFont="1" applyBorder="1" applyAlignment="1">
      <alignment horizontal="left"/>
      <protection/>
    </xf>
    <xf numFmtId="0" fontId="13" fillId="0" borderId="0" xfId="147" applyFont="1" applyAlignment="1">
      <alignment horizontal="center"/>
      <protection/>
    </xf>
    <xf numFmtId="49" fontId="31" fillId="0" borderId="0" xfId="147" applyNumberFormat="1" applyFont="1" applyBorder="1" applyAlignment="1">
      <alignment horizontal="justify" vertical="justify" wrapText="1"/>
      <protection/>
    </xf>
    <xf numFmtId="0" fontId="29" fillId="47" borderId="0" xfId="147" applyFont="1" applyFill="1" applyBorder="1" applyAlignment="1">
      <alignment horizontal="center"/>
      <protection/>
    </xf>
    <xf numFmtId="49" fontId="7" fillId="0" borderId="35" xfId="147" applyNumberFormat="1" applyFont="1" applyFill="1" applyBorder="1" applyAlignment="1">
      <alignment horizontal="center" vertical="center"/>
      <protection/>
    </xf>
    <xf numFmtId="49" fontId="7" fillId="0" borderId="36" xfId="147" applyNumberFormat="1" applyFont="1" applyFill="1" applyBorder="1" applyAlignment="1">
      <alignment horizontal="center" vertical="center"/>
      <protection/>
    </xf>
    <xf numFmtId="49" fontId="7" fillId="0" borderId="24" xfId="147" applyNumberFormat="1" applyFont="1" applyFill="1" applyBorder="1" applyAlignment="1">
      <alignment horizontal="center" vertical="center"/>
      <protection/>
    </xf>
    <xf numFmtId="49" fontId="7" fillId="0" borderId="39" xfId="147" applyNumberFormat="1" applyFont="1" applyFill="1" applyBorder="1" applyAlignment="1">
      <alignment horizontal="center" vertical="center"/>
      <protection/>
    </xf>
    <xf numFmtId="49" fontId="7" fillId="0" borderId="27" xfId="147" applyNumberFormat="1" applyFont="1" applyFill="1" applyBorder="1" applyAlignment="1">
      <alignment horizontal="center" vertical="center"/>
      <protection/>
    </xf>
    <xf numFmtId="49" fontId="7" fillId="0" borderId="37" xfId="147" applyNumberFormat="1" applyFont="1" applyFill="1" applyBorder="1" applyAlignment="1">
      <alignment horizontal="center" vertical="center"/>
      <protection/>
    </xf>
    <xf numFmtId="0" fontId="25" fillId="0" borderId="0" xfId="147"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0"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5" fillId="50" borderId="0" xfId="0" applyNumberFormat="1" applyFont="1" applyFill="1" applyAlignment="1">
      <alignment horizontal="center"/>
    </xf>
    <xf numFmtId="0" fontId="4" fillId="50" borderId="0" xfId="0" applyNumberFormat="1" applyFont="1" applyFill="1" applyAlignment="1">
      <alignment horizontal="left"/>
    </xf>
    <xf numFmtId="49" fontId="24" fillId="50" borderId="20" xfId="0" applyNumberFormat="1" applyFont="1" applyFill="1" applyBorder="1" applyAlignment="1">
      <alignment horizontal="center" vertical="center" wrapText="1"/>
    </xf>
    <xf numFmtId="0" fontId="0" fillId="50" borderId="0" xfId="0" applyNumberFormat="1" applyFont="1" applyFill="1" applyBorder="1" applyAlignment="1">
      <alignment wrapText="1"/>
    </xf>
    <xf numFmtId="49" fontId="14"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4" fillId="50" borderId="0" xfId="0" applyNumberFormat="1" applyFont="1" applyFill="1" applyAlignment="1">
      <alignment horizontal="center" wrapText="1"/>
    </xf>
    <xf numFmtId="3" fontId="15" fillId="50" borderId="0" xfId="0" applyNumberFormat="1" applyFont="1" applyFill="1" applyAlignment="1">
      <alignment horizontal="center"/>
    </xf>
    <xf numFmtId="0" fontId="0" fillId="50" borderId="22" xfId="0" applyNumberFormat="1" applyFont="1" applyFill="1" applyBorder="1" applyAlignment="1">
      <alignment/>
    </xf>
    <xf numFmtId="0" fontId="12" fillId="50" borderId="35" xfId="0" applyNumberFormat="1" applyFont="1" applyFill="1" applyBorder="1" applyAlignment="1">
      <alignment horizontal="center" vertical="center" wrapText="1"/>
    </xf>
    <xf numFmtId="0" fontId="12" fillId="50" borderId="36" xfId="0" applyNumberFormat="1" applyFont="1" applyFill="1" applyBorder="1" applyAlignment="1">
      <alignment horizontal="center" vertical="center" wrapText="1"/>
    </xf>
    <xf numFmtId="0" fontId="12" fillId="50" borderId="24" xfId="0" applyNumberFormat="1" applyFont="1" applyFill="1" applyBorder="1" applyAlignment="1">
      <alignment horizontal="center" vertical="center" wrapText="1"/>
    </xf>
    <xf numFmtId="0" fontId="12" fillId="50" borderId="39" xfId="0" applyNumberFormat="1" applyFont="1" applyFill="1" applyBorder="1" applyAlignment="1">
      <alignment horizontal="center" vertical="center" wrapText="1"/>
    </xf>
    <xf numFmtId="0" fontId="12" fillId="50" borderId="27" xfId="0" applyNumberFormat="1" applyFont="1" applyFill="1" applyBorder="1" applyAlignment="1">
      <alignment horizontal="center" vertical="center" wrapText="1"/>
    </xf>
    <xf numFmtId="0" fontId="12" fillId="50" borderId="37" xfId="0" applyNumberFormat="1" applyFont="1" applyFill="1" applyBorder="1" applyAlignment="1">
      <alignment horizontal="center" vertical="center" wrapText="1"/>
    </xf>
    <xf numFmtId="49" fontId="12" fillId="50" borderId="26" xfId="0" applyNumberFormat="1" applyFont="1" applyFill="1" applyBorder="1" applyAlignment="1" applyProtection="1">
      <alignment horizontal="center" vertical="center" wrapText="1"/>
      <protection/>
    </xf>
    <xf numFmtId="49" fontId="12" fillId="50" borderId="40" xfId="0" applyNumberFormat="1" applyFont="1" applyFill="1" applyBorder="1" applyAlignment="1">
      <alignment horizontal="center" vertical="center" wrapText="1"/>
    </xf>
    <xf numFmtId="49" fontId="12" fillId="50" borderId="25" xfId="0" applyNumberFormat="1" applyFont="1" applyFill="1" applyBorder="1" applyAlignment="1">
      <alignment horizontal="center" vertical="center" wrapText="1"/>
    </xf>
    <xf numFmtId="49" fontId="24" fillId="50" borderId="35" xfId="0" applyNumberFormat="1" applyFont="1" applyFill="1" applyBorder="1" applyAlignment="1">
      <alignment horizontal="center" vertical="center" wrapText="1"/>
    </xf>
    <xf numFmtId="49" fontId="24" fillId="50" borderId="24" xfId="0" applyNumberFormat="1" applyFont="1" applyFill="1" applyBorder="1" applyAlignment="1">
      <alignment horizontal="center" vertical="center" wrapText="1"/>
    </xf>
    <xf numFmtId="49" fontId="24" fillId="50" borderId="27" xfId="0" applyNumberFormat="1" applyFont="1" applyFill="1" applyBorder="1" applyAlignment="1">
      <alignment horizontal="center" vertical="center" wrapText="1"/>
    </xf>
    <xf numFmtId="49" fontId="24" fillId="50" borderId="21" xfId="0" applyNumberFormat="1" applyFont="1" applyFill="1" applyBorder="1" applyAlignment="1">
      <alignment horizontal="center" vertical="center" wrapText="1"/>
    </xf>
    <xf numFmtId="49" fontId="24" fillId="50" borderId="38" xfId="0" applyNumberFormat="1" applyFont="1" applyFill="1" applyBorder="1" applyAlignment="1">
      <alignment horizontal="center" vertical="center" wrapText="1"/>
    </xf>
    <xf numFmtId="49" fontId="24" fillId="50" borderId="23" xfId="0" applyNumberFormat="1" applyFont="1" applyFill="1" applyBorder="1" applyAlignment="1">
      <alignment horizontal="center" vertical="center" wrapText="1"/>
    </xf>
    <xf numFmtId="1" fontId="12" fillId="50" borderId="26" xfId="0" applyNumberFormat="1" applyFont="1" applyFill="1" applyBorder="1" applyAlignment="1">
      <alignment horizontal="center" vertical="center"/>
    </xf>
    <xf numFmtId="1" fontId="12" fillId="50" borderId="40" xfId="0" applyNumberFormat="1" applyFont="1" applyFill="1" applyBorder="1" applyAlignment="1">
      <alignment horizontal="center" vertical="center"/>
    </xf>
    <xf numFmtId="1" fontId="12" fillId="50" borderId="25" xfId="0" applyNumberFormat="1" applyFont="1" applyFill="1" applyBorder="1" applyAlignment="1">
      <alignment horizontal="center" vertical="center"/>
    </xf>
    <xf numFmtId="49" fontId="24" fillId="50" borderId="21" xfId="0" applyNumberFormat="1" applyFont="1" applyFill="1" applyBorder="1" applyAlignment="1" applyProtection="1">
      <alignment horizontal="center" vertical="center" wrapText="1"/>
      <protection/>
    </xf>
    <xf numFmtId="49" fontId="24" fillId="50" borderId="25" xfId="0" applyNumberFormat="1" applyFont="1" applyFill="1" applyBorder="1" applyAlignment="1" applyProtection="1">
      <alignment horizontal="center" vertical="center" wrapText="1"/>
      <protection/>
    </xf>
    <xf numFmtId="49" fontId="24" fillId="50" borderId="20" xfId="0" applyNumberFormat="1" applyFont="1" applyFill="1" applyBorder="1" applyAlignment="1" applyProtection="1">
      <alignment horizontal="center" vertical="center" wrapText="1"/>
      <protection/>
    </xf>
    <xf numFmtId="49" fontId="166" fillId="50" borderId="26" xfId="0" applyNumberFormat="1" applyFont="1" applyFill="1" applyBorder="1" applyAlignment="1" applyProtection="1">
      <alignment horizontal="center" vertical="center" wrapText="1"/>
      <protection/>
    </xf>
    <xf numFmtId="49" fontId="166" fillId="50" borderId="25" xfId="0" applyNumberFormat="1" applyFont="1" applyFill="1" applyBorder="1" applyAlignment="1" applyProtection="1">
      <alignment horizontal="center" vertical="center" wrapText="1"/>
      <protection/>
    </xf>
    <xf numFmtId="0" fontId="23" fillId="50" borderId="19" xfId="0" applyNumberFormat="1" applyFont="1" applyFill="1" applyBorder="1" applyAlignment="1">
      <alignment horizontal="center" vertical="center"/>
    </xf>
    <xf numFmtId="49" fontId="24" fillId="50" borderId="35"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lignment horizontal="center" vertical="center" wrapText="1"/>
    </xf>
    <xf numFmtId="49" fontId="24" fillId="50" borderId="37" xfId="0" applyNumberFormat="1" applyFont="1" applyFill="1" applyBorder="1" applyAlignment="1">
      <alignment horizontal="center" vertical="center" wrapText="1"/>
    </xf>
    <xf numFmtId="49" fontId="24" fillId="50" borderId="19"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pplyProtection="1">
      <alignment horizontal="center" vertical="center" wrapText="1"/>
      <protection/>
    </xf>
    <xf numFmtId="49" fontId="24" fillId="50" borderId="39" xfId="0" applyNumberFormat="1" applyFont="1" applyFill="1" applyBorder="1" applyAlignment="1">
      <alignment horizontal="center" vertical="center" wrapText="1"/>
    </xf>
    <xf numFmtId="49" fontId="24" fillId="50" borderId="26" xfId="0" applyNumberFormat="1" applyFont="1" applyFill="1" applyBorder="1" applyAlignment="1" applyProtection="1">
      <alignment horizontal="center" vertical="center" wrapText="1"/>
      <protection/>
    </xf>
    <xf numFmtId="49" fontId="24" fillId="50" borderId="40" xfId="0" applyNumberFormat="1" applyFont="1" applyFill="1" applyBorder="1" applyAlignment="1" applyProtection="1">
      <alignment horizontal="center" vertical="center" wrapText="1"/>
      <protection/>
    </xf>
    <xf numFmtId="49" fontId="14" fillId="50" borderId="0" xfId="0" applyNumberFormat="1" applyFont="1" applyFill="1" applyBorder="1" applyAlignment="1">
      <alignment horizontal="center" vertical="center"/>
    </xf>
    <xf numFmtId="49" fontId="4" fillId="50" borderId="0" xfId="0" applyNumberFormat="1" applyFont="1" applyFill="1" applyAlignment="1">
      <alignment horizontal="left"/>
    </xf>
    <xf numFmtId="0" fontId="3" fillId="50" borderId="0" xfId="0" applyNumberFormat="1" applyFont="1" applyFill="1" applyAlignment="1">
      <alignment horizontal="center"/>
    </xf>
    <xf numFmtId="0" fontId="7" fillId="50" borderId="0" xfId="0" applyNumberFormat="1" applyFont="1" applyFill="1" applyAlignment="1">
      <alignment horizontal="center" wrapText="1"/>
    </xf>
    <xf numFmtId="49" fontId="7" fillId="50" borderId="0" xfId="0" applyNumberFormat="1" applyFont="1" applyFill="1" applyAlignment="1">
      <alignment horizontal="center" wrapText="1"/>
    </xf>
    <xf numFmtId="49" fontId="3" fillId="50" borderId="0" xfId="0" applyNumberFormat="1" applyFont="1" applyFill="1" applyAlignment="1">
      <alignment horizontal="center"/>
    </xf>
    <xf numFmtId="49" fontId="160" fillId="50" borderId="0" xfId="0" applyNumberFormat="1" applyFont="1" applyFill="1" applyBorder="1" applyAlignment="1" applyProtection="1">
      <alignment horizontal="center" vertical="center" wrapText="1"/>
      <protection/>
    </xf>
    <xf numFmtId="49" fontId="160" fillId="50" borderId="0" xfId="0" applyNumberFormat="1" applyFont="1" applyFill="1" applyBorder="1" applyAlignment="1">
      <alignment horizontal="center" vertical="center" wrapText="1"/>
    </xf>
    <xf numFmtId="49" fontId="14" fillId="50" borderId="0" xfId="0" applyNumberFormat="1" applyFont="1" applyFill="1" applyBorder="1" applyAlignment="1">
      <alignment horizontal="center" wrapText="1"/>
    </xf>
    <xf numFmtId="0" fontId="14" fillId="50" borderId="0" xfId="0" applyNumberFormat="1" applyFont="1" applyFill="1" applyBorder="1" applyAlignment="1">
      <alignment horizontal="center" vertical="center"/>
    </xf>
    <xf numFmtId="49" fontId="160" fillId="50" borderId="20" xfId="0" applyNumberFormat="1" applyFont="1" applyFill="1" applyBorder="1" applyAlignment="1" applyProtection="1">
      <alignment horizontal="center" vertical="center" wrapText="1"/>
      <protection/>
    </xf>
    <xf numFmtId="49" fontId="160" fillId="50" borderId="20" xfId="0" applyNumberFormat="1" applyFont="1" applyFill="1" applyBorder="1" applyAlignment="1">
      <alignment horizontal="center" vertical="center" wrapText="1"/>
    </xf>
    <xf numFmtId="49" fontId="18" fillId="50" borderId="22" xfId="0" applyNumberFormat="1" applyFont="1" applyFill="1" applyBorder="1" applyAlignment="1">
      <alignment/>
    </xf>
    <xf numFmtId="49" fontId="106" fillId="50" borderId="21" xfId="0" applyNumberFormat="1" applyFont="1" applyFill="1" applyBorder="1" applyAlignment="1">
      <alignment horizontal="center" vertical="center" wrapText="1"/>
    </xf>
    <xf numFmtId="49" fontId="106" fillId="50" borderId="23" xfId="0" applyNumberFormat="1" applyFont="1" applyFill="1" applyBorder="1" applyAlignment="1">
      <alignment horizontal="center" vertical="center" wrapText="1"/>
    </xf>
    <xf numFmtId="49" fontId="106" fillId="50" borderId="38" xfId="0" applyNumberFormat="1" applyFont="1" applyFill="1" applyBorder="1" applyAlignment="1">
      <alignment horizontal="center" vertical="center" wrapText="1"/>
    </xf>
    <xf numFmtId="49" fontId="0" fillId="50" borderId="0" xfId="0" applyNumberFormat="1" applyFont="1" applyFill="1" applyBorder="1" applyAlignment="1">
      <alignment/>
    </xf>
    <xf numFmtId="49" fontId="106" fillId="50" borderId="20" xfId="0" applyNumberFormat="1" applyFont="1" applyFill="1" applyBorder="1" applyAlignment="1">
      <alignment horizontal="center" vertical="center" wrapText="1"/>
    </xf>
    <xf numFmtId="49" fontId="106" fillId="50" borderId="21" xfId="0" applyNumberFormat="1" applyFont="1" applyFill="1" applyBorder="1" applyAlignment="1" applyProtection="1">
      <alignment horizontal="center" vertical="center" wrapText="1"/>
      <protection/>
    </xf>
    <xf numFmtId="49" fontId="106" fillId="50" borderId="26" xfId="0" applyNumberFormat="1" applyFont="1" applyFill="1" applyBorder="1" applyAlignment="1" applyProtection="1">
      <alignment horizontal="center" vertical="center" wrapText="1"/>
      <protection/>
    </xf>
    <xf numFmtId="49" fontId="106" fillId="50" borderId="40" xfId="0" applyNumberFormat="1" applyFont="1" applyFill="1" applyBorder="1" applyAlignment="1" applyProtection="1">
      <alignment horizontal="center" vertical="center" wrapText="1"/>
      <protection/>
    </xf>
    <xf numFmtId="49" fontId="106" fillId="50" borderId="25"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49" fontId="106" fillId="50" borderId="35" xfId="0" applyNumberFormat="1" applyFont="1" applyFill="1" applyBorder="1" applyAlignment="1" applyProtection="1">
      <alignment horizontal="center" vertical="center" wrapText="1"/>
      <protection/>
    </xf>
    <xf numFmtId="49" fontId="106" fillId="50" borderId="19" xfId="0" applyNumberFormat="1" applyFont="1" applyFill="1" applyBorder="1" applyAlignment="1" applyProtection="1">
      <alignment horizontal="center" vertical="center" wrapText="1"/>
      <protection/>
    </xf>
    <xf numFmtId="49" fontId="106" fillId="50" borderId="36" xfId="0" applyNumberFormat="1" applyFont="1" applyFill="1" applyBorder="1" applyAlignment="1" applyProtection="1">
      <alignment horizontal="center" vertical="center" wrapText="1"/>
      <protection/>
    </xf>
    <xf numFmtId="49" fontId="106" fillId="50" borderId="20" xfId="0" applyNumberFormat="1" applyFont="1" applyFill="1" applyBorder="1" applyAlignment="1" applyProtection="1">
      <alignment horizontal="center" vertical="center" wrapText="1"/>
      <protection/>
    </xf>
    <xf numFmtId="1" fontId="111" fillId="50" borderId="26" xfId="0" applyNumberFormat="1" applyFont="1" applyFill="1" applyBorder="1" applyAlignment="1">
      <alignment horizontal="center" vertical="center"/>
    </xf>
    <xf numFmtId="1" fontId="111" fillId="50" borderId="40" xfId="0" applyNumberFormat="1" applyFont="1" applyFill="1" applyBorder="1" applyAlignment="1">
      <alignment horizontal="center" vertical="center"/>
    </xf>
    <xf numFmtId="1" fontId="111" fillId="50" borderId="25" xfId="0" applyNumberFormat="1" applyFont="1" applyFill="1" applyBorder="1" applyAlignment="1">
      <alignment horizontal="center" vertical="center"/>
    </xf>
    <xf numFmtId="49" fontId="167" fillId="50" borderId="20" xfId="0" applyNumberFormat="1" applyFont="1" applyFill="1" applyBorder="1" applyAlignment="1" applyProtection="1">
      <alignment horizontal="center" vertical="center" wrapText="1"/>
      <protection/>
    </xf>
    <xf numFmtId="49" fontId="111" fillId="50" borderId="26" xfId="0" applyNumberFormat="1" applyFont="1" applyFill="1" applyBorder="1" applyAlignment="1" applyProtection="1">
      <alignment horizontal="center" vertical="center" wrapText="1"/>
      <protection/>
    </xf>
    <xf numFmtId="49" fontId="111" fillId="50" borderId="40" xfId="0" applyNumberFormat="1" applyFont="1" applyFill="1" applyBorder="1" applyAlignment="1">
      <alignment horizontal="center" vertical="center" wrapText="1"/>
    </xf>
    <xf numFmtId="49" fontId="111" fillId="50" borderId="25" xfId="0" applyNumberFormat="1" applyFont="1" applyFill="1" applyBorder="1" applyAlignment="1">
      <alignment horizontal="center" vertical="center" wrapText="1"/>
    </xf>
    <xf numFmtId="49" fontId="106" fillId="50" borderId="36" xfId="0" applyNumberFormat="1" applyFont="1" applyFill="1" applyBorder="1" applyAlignment="1">
      <alignment horizontal="center" vertical="center" wrapText="1"/>
    </xf>
    <xf numFmtId="49" fontId="106" fillId="50" borderId="39" xfId="0" applyNumberFormat="1" applyFont="1" applyFill="1" applyBorder="1" applyAlignment="1">
      <alignment horizontal="center" vertical="center" wrapText="1"/>
    </xf>
    <xf numFmtId="49" fontId="106" fillId="50" borderId="37" xfId="0" applyNumberFormat="1" applyFont="1" applyFill="1" applyBorder="1" applyAlignment="1">
      <alignment horizontal="center" vertical="center" wrapText="1"/>
    </xf>
    <xf numFmtId="49" fontId="106" fillId="50" borderId="27" xfId="0" applyNumberFormat="1" applyFont="1" applyFill="1" applyBorder="1" applyAlignment="1">
      <alignment horizontal="center" vertical="center" wrapText="1"/>
    </xf>
    <xf numFmtId="0" fontId="14" fillId="50" borderId="0" xfId="0" applyNumberFormat="1" applyFont="1" applyFill="1" applyBorder="1" applyAlignment="1">
      <alignment horizontal="center" wrapText="1"/>
    </xf>
    <xf numFmtId="0" fontId="111" fillId="50" borderId="20" xfId="0" applyNumberFormat="1" applyFont="1" applyFill="1" applyBorder="1" applyAlignment="1">
      <alignment horizontal="center" vertical="center" wrapText="1"/>
    </xf>
    <xf numFmtId="3" fontId="18" fillId="50" borderId="19" xfId="0" applyNumberFormat="1" applyFont="1" applyFill="1" applyBorder="1" applyAlignment="1">
      <alignment horizontal="center" vertical="center"/>
    </xf>
    <xf numFmtId="49" fontId="111" fillId="50" borderId="20" xfId="0" applyNumberFormat="1" applyFont="1" applyFill="1" applyBorder="1" applyAlignment="1" applyProtection="1">
      <alignment horizontal="center" vertical="center" wrapText="1"/>
      <protection/>
    </xf>
    <xf numFmtId="49" fontId="106" fillId="50" borderId="35" xfId="0" applyNumberFormat="1" applyFont="1" applyFill="1" applyBorder="1" applyAlignment="1">
      <alignment horizontal="center" vertical="center" wrapText="1"/>
    </xf>
    <xf numFmtId="49" fontId="106" fillId="50" borderId="24" xfId="0" applyNumberFormat="1" applyFont="1" applyFill="1" applyBorder="1" applyAlignment="1">
      <alignment horizontal="center" vertical="center" wrapText="1"/>
    </xf>
    <xf numFmtId="0" fontId="7" fillId="0" borderId="0" xfId="0" applyNumberFormat="1" applyFont="1" applyFill="1" applyBorder="1" applyAlignment="1">
      <alignment horizontal="left" wrapText="1"/>
    </xf>
    <xf numFmtId="1" fontId="101" fillId="0" borderId="20" xfId="0" applyNumberFormat="1" applyFont="1" applyFill="1" applyBorder="1" applyAlignment="1">
      <alignment horizontal="center" vertical="center"/>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49" fontId="101" fillId="0" borderId="20" xfId="0" applyNumberFormat="1" applyFont="1" applyFill="1" applyBorder="1" applyAlignment="1" applyProtection="1">
      <alignment horizontal="center" vertical="center" wrapText="1"/>
      <protection/>
    </xf>
    <xf numFmtId="0" fontId="31"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wrapText="1"/>
    </xf>
    <xf numFmtId="0" fontId="31" fillId="0" borderId="0" xfId="0" applyNumberFormat="1" applyFont="1" applyFill="1" applyBorder="1" applyAlignment="1">
      <alignment horizontal="center" wrapText="1"/>
    </xf>
    <xf numFmtId="49" fontId="101" fillId="0" borderId="20"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0" fontId="101" fillId="0" borderId="20" xfId="0" applyNumberFormat="1" applyFont="1" applyFill="1" applyBorder="1" applyAlignment="1">
      <alignment horizontal="center" vertic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49" fontId="109"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106" fillId="0" borderId="20" xfId="0" applyNumberFormat="1" applyFont="1" applyFill="1" applyBorder="1" applyAlignment="1">
      <alignment horizontal="center" vertical="center" wrapText="1"/>
    </xf>
    <xf numFmtId="49" fontId="106" fillId="0" borderId="20" xfId="0" applyNumberFormat="1" applyFont="1" applyFill="1" applyBorder="1" applyAlignment="1" applyProtection="1">
      <alignment horizontal="center" vertical="center" wrapText="1"/>
      <protection/>
    </xf>
    <xf numFmtId="0" fontId="106" fillId="0" borderId="20" xfId="0" applyNumberFormat="1" applyFont="1" applyFill="1" applyBorder="1" applyAlignment="1">
      <alignment horizontal="center" vertical="center" wrapText="1"/>
    </xf>
    <xf numFmtId="0" fontId="0" fillId="0" borderId="0" xfId="0" applyNumberFormat="1" applyFont="1" applyFill="1" applyAlignment="1">
      <alignment horizontal="center"/>
    </xf>
    <xf numFmtId="49" fontId="107" fillId="0" borderId="20" xfId="0" applyNumberFormat="1" applyFont="1" applyFill="1" applyBorder="1" applyAlignment="1" applyProtection="1">
      <alignment horizontal="center" vertical="center" wrapText="1"/>
      <protection/>
    </xf>
    <xf numFmtId="49" fontId="18" fillId="0" borderId="0" xfId="0" applyNumberFormat="1" applyFont="1" applyFill="1" applyBorder="1" applyAlignment="1">
      <alignment horizontal="center"/>
    </xf>
    <xf numFmtId="1" fontId="106" fillId="0" borderId="20" xfId="0" applyNumberFormat="1" applyFont="1" applyFill="1" applyBorder="1" applyAlignment="1">
      <alignment horizontal="center" vertic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194" fontId="8" fillId="50" borderId="20" xfId="0" applyNumberFormat="1" applyFont="1" applyFill="1" applyBorder="1" applyAlignment="1" applyProtection="1">
      <alignment horizontal="center" vertical="center"/>
      <protection/>
    </xf>
    <xf numFmtId="210" fontId="8" fillId="50" borderId="20" xfId="0" applyNumberFormat="1" applyFont="1" applyFill="1" applyBorder="1" applyAlignment="1">
      <alignment horizontal="center" vertical="center"/>
    </xf>
    <xf numFmtId="194" fontId="8" fillId="0" borderId="20" xfId="0" applyNumberFormat="1" applyFont="1" applyBorder="1" applyAlignment="1">
      <alignment horizontal="center" vertical="center"/>
    </xf>
    <xf numFmtId="49" fontId="8" fillId="47" borderId="0" xfId="0" applyNumberFormat="1" applyFont="1" applyFill="1" applyAlignment="1">
      <alignment/>
    </xf>
    <xf numFmtId="194" fontId="101" fillId="50" borderId="20" xfId="0" applyNumberFormat="1" applyFont="1" applyFill="1" applyBorder="1" applyAlignment="1" applyProtection="1">
      <alignment horizontal="center" vertical="center"/>
      <protection/>
    </xf>
    <xf numFmtId="37" fontId="104" fillId="50" borderId="20" xfId="0" applyNumberFormat="1" applyFont="1" applyFill="1" applyBorder="1" applyAlignment="1" applyProtection="1">
      <alignment horizontal="center" vertical="center"/>
      <protection/>
    </xf>
    <xf numFmtId="0" fontId="31" fillId="0" borderId="19" xfId="0" applyNumberFormat="1" applyFont="1" applyFill="1" applyBorder="1" applyAlignment="1">
      <alignment horizontal="center" vertical="center"/>
    </xf>
    <xf numFmtId="194" fontId="8" fillId="50" borderId="20" xfId="0" applyNumberFormat="1" applyFont="1" applyFill="1" applyBorder="1" applyAlignment="1">
      <alignment horizontal="right" vertical="center"/>
    </xf>
    <xf numFmtId="3" fontId="8" fillId="47" borderId="20" xfId="0" applyNumberFormat="1" applyFont="1" applyFill="1" applyBorder="1" applyAlignment="1" applyProtection="1">
      <alignment horizontal="center" vertical="center"/>
      <protection/>
    </xf>
    <xf numFmtId="3" fontId="8" fillId="47" borderId="20" xfId="157" applyNumberFormat="1" applyFont="1" applyFill="1" applyBorder="1" applyAlignment="1" applyProtection="1">
      <alignment horizontal="center" vertical="center"/>
      <protection/>
    </xf>
    <xf numFmtId="3" fontId="8" fillId="47" borderId="20" xfId="0" applyNumberFormat="1" applyFont="1" applyFill="1" applyBorder="1" applyAlignment="1">
      <alignment horizontal="center"/>
    </xf>
    <xf numFmtId="1" fontId="168" fillId="52" borderId="20" xfId="142" applyNumberFormat="1" applyFont="1" applyFill="1" applyBorder="1" applyAlignment="1">
      <alignment vertical="center" wrapText="1"/>
      <protection/>
    </xf>
    <xf numFmtId="1" fontId="8" fillId="47" borderId="20" xfId="0" applyNumberFormat="1" applyFont="1" applyFill="1" applyBorder="1" applyAlignment="1" applyProtection="1">
      <alignment vertical="center"/>
      <protection/>
    </xf>
    <xf numFmtId="194" fontId="8" fillId="47" borderId="20" xfId="0" applyNumberFormat="1" applyFont="1" applyFill="1" applyBorder="1" applyAlignment="1" applyProtection="1">
      <alignment horizontal="right" vertical="center"/>
      <protection/>
    </xf>
    <xf numFmtId="49" fontId="8" fillId="0" borderId="20" xfId="0" applyNumberFormat="1" applyFont="1" applyFill="1" applyBorder="1" applyAlignment="1" applyProtection="1">
      <alignment horizontal="right"/>
      <protection locked="0"/>
    </xf>
    <xf numFmtId="1" fontId="105" fillId="47" borderId="20" xfId="0" applyNumberFormat="1" applyFont="1" applyFill="1" applyBorder="1" applyAlignment="1" applyProtection="1">
      <alignment horizontal="center" vertical="center"/>
      <protection/>
    </xf>
    <xf numFmtId="1" fontId="8" fillId="0" borderId="20" xfId="0" applyNumberFormat="1" applyFont="1" applyFill="1" applyBorder="1" applyAlignment="1" applyProtection="1">
      <alignment horizontal="center" vertical="center"/>
      <protection/>
    </xf>
    <xf numFmtId="1" fontId="8" fillId="0" borderId="20" xfId="157" applyNumberFormat="1" applyFont="1" applyFill="1" applyBorder="1" applyAlignment="1" applyProtection="1">
      <alignment horizontal="center" vertical="center"/>
      <protection/>
    </xf>
    <xf numFmtId="1" fontId="8" fillId="0" borderId="20" xfId="0" applyNumberFormat="1" applyFont="1" applyFill="1" applyBorder="1" applyAlignment="1">
      <alignment horizontal="center" vertical="center"/>
    </xf>
    <xf numFmtId="49" fontId="101" fillId="50" borderId="20" xfId="0" applyNumberFormat="1" applyFont="1" applyFill="1" applyBorder="1" applyAlignment="1">
      <alignment/>
    </xf>
    <xf numFmtId="0" fontId="169" fillId="52" borderId="20" xfId="142" applyFont="1" applyFill="1" applyBorder="1" applyAlignment="1">
      <alignment vertical="center" wrapText="1"/>
      <protection/>
    </xf>
    <xf numFmtId="49" fontId="101" fillId="47" borderId="20" xfId="0" applyNumberFormat="1" applyFont="1" applyFill="1" applyBorder="1" applyAlignment="1" applyProtection="1">
      <alignment vertical="center"/>
      <protection/>
    </xf>
    <xf numFmtId="49" fontId="101" fillId="0" borderId="20" xfId="144" applyNumberFormat="1" applyFont="1" applyFill="1" applyBorder="1" applyAlignment="1" applyProtection="1">
      <alignment vertical="center" wrapText="1"/>
      <protection locked="0"/>
    </xf>
    <xf numFmtId="49" fontId="101" fillId="0" borderId="20" xfId="144" applyNumberFormat="1" applyFont="1" applyFill="1" applyBorder="1" applyAlignment="1" applyProtection="1">
      <alignment vertical="center"/>
      <protection locked="0"/>
    </xf>
    <xf numFmtId="49" fontId="101" fillId="0" borderId="20" xfId="0" applyNumberFormat="1" applyFont="1" applyFill="1" applyBorder="1" applyAlignment="1" applyProtection="1">
      <alignment/>
      <protection locked="0"/>
    </xf>
    <xf numFmtId="49" fontId="101" fillId="0" borderId="20" xfId="0" applyNumberFormat="1" applyFont="1" applyFill="1" applyBorder="1" applyAlignment="1">
      <alignment/>
    </xf>
    <xf numFmtId="0" fontId="101" fillId="0" borderId="20" xfId="135" applyFont="1" applyFill="1" applyBorder="1" applyAlignment="1">
      <alignment horizontal="center" vertical="center" wrapText="1"/>
      <protection/>
    </xf>
    <xf numFmtId="49" fontId="110" fillId="0" borderId="0" xfId="0" applyNumberFormat="1" applyFont="1" applyFill="1" applyBorder="1" applyAlignment="1" applyProtection="1">
      <alignment horizontal="center" vertical="center"/>
      <protection/>
    </xf>
    <xf numFmtId="49" fontId="110" fillId="0" borderId="20" xfId="0" applyNumberFormat="1" applyFont="1" applyFill="1" applyBorder="1" applyAlignment="1" applyProtection="1">
      <alignment horizontal="center" vertical="center"/>
      <protection/>
    </xf>
    <xf numFmtId="49" fontId="160" fillId="50" borderId="20" xfId="0" applyNumberFormat="1" applyFont="1" applyFill="1" applyBorder="1" applyAlignment="1" applyProtection="1">
      <alignment vertical="center"/>
      <protection/>
    </xf>
    <xf numFmtId="49" fontId="163" fillId="50" borderId="20" xfId="0" applyNumberFormat="1" applyFont="1" applyFill="1" applyBorder="1" applyAlignment="1" applyProtection="1">
      <alignment vertical="center"/>
      <protection/>
    </xf>
    <xf numFmtId="49" fontId="101" fillId="50" borderId="20" xfId="136" applyNumberFormat="1" applyFont="1" applyFill="1" applyBorder="1" applyAlignment="1" applyProtection="1">
      <alignment vertical="center"/>
      <protection/>
    </xf>
    <xf numFmtId="0" fontId="101" fillId="50" borderId="20" xfId="136" applyFont="1" applyFill="1" applyBorder="1" applyAlignment="1">
      <alignment vertical="center"/>
      <protection/>
    </xf>
    <xf numFmtId="49" fontId="101" fillId="50" borderId="20" xfId="136" applyNumberFormat="1" applyFont="1" applyFill="1" applyBorder="1" applyAlignment="1">
      <alignment vertical="center"/>
      <protection/>
    </xf>
    <xf numFmtId="49" fontId="113" fillId="47" borderId="20" xfId="0" applyNumberFormat="1" applyFont="1" applyFill="1" applyBorder="1" applyAlignment="1" applyProtection="1">
      <alignment vertical="center"/>
      <protection/>
    </xf>
    <xf numFmtId="10" fontId="101" fillId="50" borderId="20" xfId="157" applyNumberFormat="1" applyFont="1" applyFill="1" applyBorder="1" applyAlignment="1">
      <alignment/>
    </xf>
    <xf numFmtId="49" fontId="104" fillId="50" borderId="20" xfId="144" applyNumberFormat="1" applyFont="1" applyFill="1" applyBorder="1" applyAlignment="1" applyProtection="1">
      <alignment vertical="center" wrapText="1"/>
      <protection locked="0"/>
    </xf>
    <xf numFmtId="49" fontId="104" fillId="50" borderId="20" xfId="144" applyNumberFormat="1" applyFont="1" applyFill="1" applyBorder="1" applyAlignment="1" applyProtection="1">
      <alignment vertical="center"/>
      <protection locked="0"/>
    </xf>
    <xf numFmtId="194" fontId="101" fillId="50" borderId="20" xfId="99" applyNumberFormat="1" applyFont="1" applyFill="1" applyBorder="1" applyAlignment="1" applyProtection="1">
      <alignment horizontal="center" vertical="center"/>
      <protection/>
    </xf>
    <xf numFmtId="49" fontId="104" fillId="50" borderId="20" xfId="0" applyNumberFormat="1" applyFont="1" applyFill="1" applyBorder="1" applyAlignment="1">
      <alignment/>
    </xf>
    <xf numFmtId="3" fontId="101" fillId="50" borderId="20" xfId="144" applyNumberFormat="1" applyFont="1" applyFill="1" applyBorder="1" applyAlignment="1" applyProtection="1">
      <alignment horizontal="center" vertical="center"/>
      <protection locked="0"/>
    </xf>
    <xf numFmtId="3" fontId="101" fillId="50" borderId="20" xfId="144" applyNumberFormat="1" applyFont="1" applyFill="1" applyBorder="1" applyAlignment="1" applyProtection="1">
      <alignment horizontal="center" vertical="center"/>
      <protection/>
    </xf>
    <xf numFmtId="41" fontId="101" fillId="50" borderId="20" xfId="0" applyNumberFormat="1" applyFont="1" applyFill="1" applyBorder="1" applyAlignment="1" applyProtection="1">
      <alignment horizontal="center" vertical="center"/>
      <protection locked="0"/>
    </xf>
    <xf numFmtId="41" fontId="101" fillId="50" borderId="20" xfId="0" applyNumberFormat="1" applyFont="1" applyFill="1" applyBorder="1" applyAlignment="1" applyProtection="1">
      <alignment horizontal="center" vertical="center"/>
      <protection/>
    </xf>
    <xf numFmtId="49" fontId="104" fillId="50" borderId="20" xfId="0" applyNumberFormat="1" applyFont="1" applyFill="1" applyBorder="1" applyAlignment="1" applyProtection="1">
      <alignment horizontal="center" vertical="center" wrapText="1"/>
      <protection/>
    </xf>
    <xf numFmtId="194" fontId="101" fillId="50" borderId="20" xfId="0" applyNumberFormat="1" applyFont="1" applyFill="1" applyBorder="1" applyAlignment="1">
      <alignment horizontal="right"/>
    </xf>
    <xf numFmtId="49" fontId="104" fillId="50" borderId="20" xfId="138" applyNumberFormat="1" applyFont="1" applyFill="1" applyBorder="1">
      <alignment/>
      <protection/>
    </xf>
    <xf numFmtId="194" fontId="101" fillId="50" borderId="20" xfId="99" applyNumberFormat="1" applyFont="1" applyFill="1" applyBorder="1" applyAlignment="1">
      <alignment horizontal="center"/>
    </xf>
    <xf numFmtId="0" fontId="104" fillId="50" borderId="20" xfId="142" applyFont="1" applyFill="1" applyBorder="1" applyAlignment="1">
      <alignment vertical="center" wrapText="1"/>
      <protection/>
    </xf>
    <xf numFmtId="3" fontId="101" fillId="50" borderId="20" xfId="142" applyNumberFormat="1" applyFont="1" applyFill="1" applyBorder="1" applyAlignment="1">
      <alignment vertical="center" wrapText="1"/>
      <protection/>
    </xf>
    <xf numFmtId="194" fontId="101" fillId="50" borderId="20" xfId="99" applyNumberFormat="1" applyFont="1" applyFill="1" applyBorder="1" applyAlignment="1">
      <alignment horizontal="center" vertical="center"/>
    </xf>
    <xf numFmtId="49" fontId="138" fillId="50" borderId="20" xfId="0" applyNumberFormat="1" applyFont="1" applyFill="1" applyBorder="1" applyAlignment="1" applyProtection="1">
      <alignment horizontal="center" vertical="center" wrapText="1"/>
      <protection/>
    </xf>
    <xf numFmtId="49" fontId="26" fillId="50" borderId="26" xfId="0" applyNumberFormat="1" applyFont="1" applyFill="1" applyBorder="1" applyAlignment="1" applyProtection="1">
      <alignment horizontal="center" vertical="center" wrapText="1"/>
      <protection/>
    </xf>
    <xf numFmtId="49" fontId="26" fillId="50" borderId="25" xfId="0" applyNumberFormat="1" applyFont="1" applyFill="1" applyBorder="1" applyAlignment="1" applyProtection="1">
      <alignment horizontal="center" vertical="center" wrapText="1"/>
      <protection/>
    </xf>
    <xf numFmtId="49" fontId="26" fillId="50" borderId="20" xfId="0" applyNumberFormat="1" applyFont="1" applyFill="1" applyBorder="1" applyAlignment="1" applyProtection="1">
      <alignment horizontal="center" vertical="center"/>
      <protection/>
    </xf>
    <xf numFmtId="49" fontId="26" fillId="47" borderId="20" xfId="0" applyNumberFormat="1" applyFont="1" applyFill="1" applyBorder="1" applyAlignment="1" applyProtection="1">
      <alignment horizontal="center" vertical="center"/>
      <protection/>
    </xf>
    <xf numFmtId="49" fontId="26" fillId="50" borderId="20" xfId="0" applyNumberFormat="1" applyFont="1" applyFill="1" applyBorder="1" applyAlignment="1" applyProtection="1">
      <alignment vertical="center"/>
      <protection/>
    </xf>
  </cellXfs>
  <cellStyles count="15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yperlink" xfId="124"/>
    <cellStyle name="Input" xfId="125"/>
    <cellStyle name="Input 2" xfId="126"/>
    <cellStyle name="Input 3" xfId="127"/>
    <cellStyle name="Linked Cell" xfId="128"/>
    <cellStyle name="Linked Cell 2" xfId="129"/>
    <cellStyle name="Linked Cell 3" xfId="130"/>
    <cellStyle name="Neutral" xfId="131"/>
    <cellStyle name="Neutral 2" xfId="132"/>
    <cellStyle name="Neutral 3" xfId="133"/>
    <cellStyle name="Normal 2" xfId="134"/>
    <cellStyle name="Normal 2 2" xfId="135"/>
    <cellStyle name="Normal 2 3" xfId="136"/>
    <cellStyle name="Normal 3" xfId="137"/>
    <cellStyle name="Normal 3 2" xfId="138"/>
    <cellStyle name="Normal 4" xfId="139"/>
    <cellStyle name="Normal 4 2" xfId="140"/>
    <cellStyle name="Normal 5" xfId="141"/>
    <cellStyle name="Normal 6" xfId="142"/>
    <cellStyle name="Normal_1. (Goc) THONG KE TT01 Toàn tỉnh Hoa Binh 6 tháng 2013" xfId="143"/>
    <cellStyle name="Normal_1. (Goc) THONG KE TT01 Toàn tỉnh Hoa Binh 6 tháng 2013 2" xfId="144"/>
    <cellStyle name="Normal_19 bieu m nhapcong thuc da sao 11 don vi " xfId="145"/>
    <cellStyle name="Normal_Bieu 8 - Bieu 19 toan tinh" xfId="146"/>
    <cellStyle name="Normal_Bieu mau TK tu 11 den 19 (ban phat hanh)"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3" xfId="157"/>
    <cellStyle name="Percent 3" xfId="158"/>
    <cellStyle name="Percent 4" xfId="159"/>
    <cellStyle name="Percent 5" xfId="160"/>
    <cellStyle name="Title" xfId="161"/>
    <cellStyle name="Title 2" xfId="162"/>
    <cellStyle name="Title 3" xfId="163"/>
    <cellStyle name="Total" xfId="164"/>
    <cellStyle name="Total 2" xfId="165"/>
    <cellStyle name="Total 3" xfId="166"/>
    <cellStyle name="Warning Text" xfId="167"/>
    <cellStyle name="Warning Text 2" xfId="168"/>
    <cellStyle name="Warning Text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37160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37160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81915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81915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45" t="s">
        <v>26</v>
      </c>
      <c r="B1" s="545"/>
      <c r="C1" s="544" t="s">
        <v>74</v>
      </c>
      <c r="D1" s="544"/>
      <c r="E1" s="544"/>
      <c r="F1" s="546" t="s">
        <v>70</v>
      </c>
      <c r="G1" s="546"/>
      <c r="H1" s="546"/>
    </row>
    <row r="2" spans="1:8" ht="33.75" customHeight="1">
      <c r="A2" s="547" t="s">
        <v>77</v>
      </c>
      <c r="B2" s="547"/>
      <c r="C2" s="544"/>
      <c r="D2" s="544"/>
      <c r="E2" s="544"/>
      <c r="F2" s="543" t="s">
        <v>71</v>
      </c>
      <c r="G2" s="543"/>
      <c r="H2" s="543"/>
    </row>
    <row r="3" spans="1:8" ht="19.5" customHeight="1">
      <c r="A3" s="6" t="s">
        <v>65</v>
      </c>
      <c r="B3" s="6"/>
      <c r="C3" s="24"/>
      <c r="D3" s="24"/>
      <c r="E3" s="24"/>
      <c r="F3" s="543" t="s">
        <v>72</v>
      </c>
      <c r="G3" s="543"/>
      <c r="H3" s="543"/>
    </row>
    <row r="4" spans="1:8" s="7" customFormat="1" ht="19.5" customHeight="1">
      <c r="A4" s="6"/>
      <c r="B4" s="6"/>
      <c r="D4" s="8"/>
      <c r="F4" s="9" t="s">
        <v>73</v>
      </c>
      <c r="G4" s="9"/>
      <c r="H4" s="9"/>
    </row>
    <row r="5" spans="1:8" s="23" customFormat="1" ht="36" customHeight="1">
      <c r="A5" s="525" t="s">
        <v>57</v>
      </c>
      <c r="B5" s="526"/>
      <c r="C5" s="529" t="s">
        <v>68</v>
      </c>
      <c r="D5" s="530"/>
      <c r="E5" s="531" t="s">
        <v>67</v>
      </c>
      <c r="F5" s="531"/>
      <c r="G5" s="531"/>
      <c r="H5" s="532"/>
    </row>
    <row r="6" spans="1:8" s="23" customFormat="1" ht="20.25" customHeight="1">
      <c r="A6" s="527"/>
      <c r="B6" s="528"/>
      <c r="C6" s="533" t="s">
        <v>3</v>
      </c>
      <c r="D6" s="533" t="s">
        <v>75</v>
      </c>
      <c r="E6" s="535" t="s">
        <v>69</v>
      </c>
      <c r="F6" s="532"/>
      <c r="G6" s="535" t="s">
        <v>76</v>
      </c>
      <c r="H6" s="532"/>
    </row>
    <row r="7" spans="1:8" s="23" customFormat="1" ht="52.5" customHeight="1">
      <c r="A7" s="527"/>
      <c r="B7" s="528"/>
      <c r="C7" s="534"/>
      <c r="D7" s="534"/>
      <c r="E7" s="5" t="s">
        <v>3</v>
      </c>
      <c r="F7" s="5" t="s">
        <v>9</v>
      </c>
      <c r="G7" s="5" t="s">
        <v>3</v>
      </c>
      <c r="H7" s="5" t="s">
        <v>9</v>
      </c>
    </row>
    <row r="8" spans="1:8" ht="15" customHeight="1">
      <c r="A8" s="537" t="s">
        <v>6</v>
      </c>
      <c r="B8" s="538"/>
      <c r="C8" s="10">
        <v>1</v>
      </c>
      <c r="D8" s="10" t="s">
        <v>44</v>
      </c>
      <c r="E8" s="10" t="s">
        <v>49</v>
      </c>
      <c r="F8" s="10" t="s">
        <v>58</v>
      </c>
      <c r="G8" s="10" t="s">
        <v>59</v>
      </c>
      <c r="H8" s="10" t="s">
        <v>60</v>
      </c>
    </row>
    <row r="9" spans="1:8" ht="26.25" customHeight="1">
      <c r="A9" s="539" t="s">
        <v>33</v>
      </c>
      <c r="B9" s="540"/>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41" t="s">
        <v>56</v>
      </c>
      <c r="C16" s="541"/>
      <c r="D16" s="26"/>
      <c r="E16" s="522" t="s">
        <v>19</v>
      </c>
      <c r="F16" s="522"/>
      <c r="G16" s="522"/>
      <c r="H16" s="522"/>
    </row>
    <row r="17" spans="2:8" ht="15.75" customHeight="1">
      <c r="B17" s="541"/>
      <c r="C17" s="541"/>
      <c r="D17" s="26"/>
      <c r="E17" s="523" t="s">
        <v>38</v>
      </c>
      <c r="F17" s="523"/>
      <c r="G17" s="523"/>
      <c r="H17" s="523"/>
    </row>
    <row r="18" spans="2:8" s="27" customFormat="1" ht="15.75" customHeight="1">
      <c r="B18" s="541"/>
      <c r="C18" s="541"/>
      <c r="D18" s="28"/>
      <c r="E18" s="524" t="s">
        <v>55</v>
      </c>
      <c r="F18" s="524"/>
      <c r="G18" s="524"/>
      <c r="H18" s="524"/>
    </row>
    <row r="20" ht="15.75">
      <c r="B20" s="19"/>
    </row>
    <row r="22" ht="15.75" hidden="1">
      <c r="A22" s="20" t="s">
        <v>41</v>
      </c>
    </row>
    <row r="23" spans="1:3" ht="15.75" hidden="1">
      <c r="A23" s="21"/>
      <c r="B23" s="542" t="s">
        <v>50</v>
      </c>
      <c r="C23" s="542"/>
    </row>
    <row r="24" spans="1:8" ht="15.75" customHeight="1" hidden="1">
      <c r="A24" s="22" t="s">
        <v>25</v>
      </c>
      <c r="B24" s="536" t="s">
        <v>53</v>
      </c>
      <c r="C24" s="536"/>
      <c r="D24" s="22"/>
      <c r="E24" s="22"/>
      <c r="F24" s="22"/>
      <c r="G24" s="22"/>
      <c r="H24" s="22"/>
    </row>
    <row r="25" spans="1:8" ht="15" customHeight="1" hidden="1">
      <c r="A25" s="22"/>
      <c r="B25" s="536" t="s">
        <v>54</v>
      </c>
      <c r="C25" s="536"/>
      <c r="D25" s="536"/>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17" t="s">
        <v>232</v>
      </c>
      <c r="B1" s="717"/>
      <c r="C1" s="717"/>
      <c r="D1" s="720" t="s">
        <v>344</v>
      </c>
      <c r="E1" s="720"/>
      <c r="F1" s="720"/>
      <c r="G1" s="720"/>
      <c r="H1" s="720"/>
      <c r="I1" s="720"/>
      <c r="J1" s="191" t="s">
        <v>345</v>
      </c>
      <c r="K1" s="322"/>
      <c r="L1" s="322"/>
    </row>
    <row r="2" spans="1:12" ht="18.75" customHeight="1">
      <c r="A2" s="718" t="s">
        <v>303</v>
      </c>
      <c r="B2" s="718"/>
      <c r="C2" s="718"/>
      <c r="D2" s="802" t="s">
        <v>233</v>
      </c>
      <c r="E2" s="802"/>
      <c r="F2" s="802"/>
      <c r="G2" s="802"/>
      <c r="H2" s="802"/>
      <c r="I2" s="802"/>
      <c r="J2" s="717" t="s">
        <v>346</v>
      </c>
      <c r="K2" s="717"/>
      <c r="L2" s="717"/>
    </row>
    <row r="3" spans="1:12" ht="17.25">
      <c r="A3" s="718" t="s">
        <v>255</v>
      </c>
      <c r="B3" s="718"/>
      <c r="C3" s="718"/>
      <c r="D3" s="803" t="s">
        <v>347</v>
      </c>
      <c r="E3" s="804"/>
      <c r="F3" s="804"/>
      <c r="G3" s="804"/>
      <c r="H3" s="804"/>
      <c r="I3" s="804"/>
      <c r="J3" s="194" t="s">
        <v>363</v>
      </c>
      <c r="K3" s="194"/>
      <c r="L3" s="194"/>
    </row>
    <row r="4" spans="1:12" ht="15.75">
      <c r="A4" s="806" t="s">
        <v>348</v>
      </c>
      <c r="B4" s="806"/>
      <c r="C4" s="806"/>
      <c r="D4" s="807"/>
      <c r="E4" s="807"/>
      <c r="F4" s="807"/>
      <c r="G4" s="807"/>
      <c r="H4" s="807"/>
      <c r="I4" s="807"/>
      <c r="J4" s="704" t="s">
        <v>305</v>
      </c>
      <c r="K4" s="704"/>
      <c r="L4" s="704"/>
    </row>
    <row r="5" spans="1:13" ht="15.75">
      <c r="A5" s="324"/>
      <c r="B5" s="324"/>
      <c r="C5" s="325"/>
      <c r="D5" s="325"/>
      <c r="E5" s="193"/>
      <c r="J5" s="326" t="s">
        <v>349</v>
      </c>
      <c r="K5" s="241"/>
      <c r="L5" s="241"/>
      <c r="M5" s="241"/>
    </row>
    <row r="6" spans="1:13" s="329" customFormat="1" ht="24.75" customHeight="1">
      <c r="A6" s="810" t="s">
        <v>57</v>
      </c>
      <c r="B6" s="811"/>
      <c r="C6" s="805" t="s">
        <v>350</v>
      </c>
      <c r="D6" s="805"/>
      <c r="E6" s="805"/>
      <c r="F6" s="805"/>
      <c r="G6" s="805"/>
      <c r="H6" s="805"/>
      <c r="I6" s="805" t="s">
        <v>234</v>
      </c>
      <c r="J6" s="805"/>
      <c r="K6" s="805"/>
      <c r="L6" s="805"/>
      <c r="M6" s="328"/>
    </row>
    <row r="7" spans="1:13" s="329" customFormat="1" ht="17.25" customHeight="1">
      <c r="A7" s="812"/>
      <c r="B7" s="813"/>
      <c r="C7" s="805" t="s">
        <v>31</v>
      </c>
      <c r="D7" s="805"/>
      <c r="E7" s="805" t="s">
        <v>7</v>
      </c>
      <c r="F7" s="805"/>
      <c r="G7" s="805"/>
      <c r="H7" s="805"/>
      <c r="I7" s="805" t="s">
        <v>235</v>
      </c>
      <c r="J7" s="805"/>
      <c r="K7" s="805" t="s">
        <v>236</v>
      </c>
      <c r="L7" s="805"/>
      <c r="M7" s="328"/>
    </row>
    <row r="8" spans="1:12" s="329" customFormat="1" ht="27.75" customHeight="1">
      <c r="A8" s="812"/>
      <c r="B8" s="813"/>
      <c r="C8" s="805"/>
      <c r="D8" s="805"/>
      <c r="E8" s="805" t="s">
        <v>237</v>
      </c>
      <c r="F8" s="805"/>
      <c r="G8" s="805" t="s">
        <v>238</v>
      </c>
      <c r="H8" s="805"/>
      <c r="I8" s="805"/>
      <c r="J8" s="805"/>
      <c r="K8" s="805"/>
      <c r="L8" s="805"/>
    </row>
    <row r="9" spans="1:12" s="329" customFormat="1" ht="24.75" customHeight="1">
      <c r="A9" s="814"/>
      <c r="B9" s="815"/>
      <c r="C9" s="327" t="s">
        <v>239</v>
      </c>
      <c r="D9" s="327" t="s">
        <v>9</v>
      </c>
      <c r="E9" s="327" t="s">
        <v>3</v>
      </c>
      <c r="F9" s="327" t="s">
        <v>240</v>
      </c>
      <c r="G9" s="327" t="s">
        <v>3</v>
      </c>
      <c r="H9" s="327" t="s">
        <v>240</v>
      </c>
      <c r="I9" s="327" t="s">
        <v>3</v>
      </c>
      <c r="J9" s="327" t="s">
        <v>240</v>
      </c>
      <c r="K9" s="327" t="s">
        <v>3</v>
      </c>
      <c r="L9" s="327" t="s">
        <v>240</v>
      </c>
    </row>
    <row r="10" spans="1:12" s="331" customFormat="1" ht="15.75">
      <c r="A10" s="738" t="s">
        <v>6</v>
      </c>
      <c r="B10" s="739"/>
      <c r="C10" s="330">
        <v>1</v>
      </c>
      <c r="D10" s="330">
        <v>2</v>
      </c>
      <c r="E10" s="330">
        <v>3</v>
      </c>
      <c r="F10" s="330">
        <v>4</v>
      </c>
      <c r="G10" s="330">
        <v>5</v>
      </c>
      <c r="H10" s="330">
        <v>6</v>
      </c>
      <c r="I10" s="330">
        <v>7</v>
      </c>
      <c r="J10" s="330">
        <v>8</v>
      </c>
      <c r="K10" s="330">
        <v>9</v>
      </c>
      <c r="L10" s="330">
        <v>10</v>
      </c>
    </row>
    <row r="11" spans="1:12" s="331" customFormat="1" ht="30.75" customHeight="1">
      <c r="A11" s="728" t="s">
        <v>300</v>
      </c>
      <c r="B11" s="729"/>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31" t="s">
        <v>301</v>
      </c>
      <c r="B12" s="732"/>
      <c r="C12" s="249">
        <v>0</v>
      </c>
      <c r="D12" s="249">
        <v>0</v>
      </c>
      <c r="E12" s="249">
        <v>0</v>
      </c>
      <c r="F12" s="249">
        <v>0</v>
      </c>
      <c r="G12" s="249">
        <v>0</v>
      </c>
      <c r="H12" s="249">
        <v>0</v>
      </c>
      <c r="I12" s="249">
        <v>0</v>
      </c>
      <c r="J12" s="249">
        <v>0</v>
      </c>
      <c r="K12" s="249">
        <v>0</v>
      </c>
      <c r="L12" s="249">
        <v>0</v>
      </c>
    </row>
    <row r="13" spans="1:32" s="331" customFormat="1" ht="17.25" customHeight="1">
      <c r="A13" s="734" t="s">
        <v>30</v>
      </c>
      <c r="B13" s="714"/>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270</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302</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273</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274</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275</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276</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281</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283</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284</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285</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287</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26" t="s">
        <v>288</v>
      </c>
      <c r="C28" s="726"/>
      <c r="D28" s="726"/>
      <c r="E28" s="204"/>
      <c r="F28" s="258"/>
      <c r="G28" s="258"/>
      <c r="H28" s="725" t="s">
        <v>288</v>
      </c>
      <c r="I28" s="725"/>
      <c r="J28" s="725"/>
      <c r="K28" s="725"/>
      <c r="L28" s="725"/>
      <c r="AG28" s="192" t="s">
        <v>289</v>
      </c>
      <c r="AI28" s="190">
        <f>82/88</f>
        <v>0.9318181818181818</v>
      </c>
    </row>
    <row r="29" spans="1:12" s="192" customFormat="1" ht="19.5" customHeight="1">
      <c r="A29" s="202"/>
      <c r="B29" s="727" t="s">
        <v>241</v>
      </c>
      <c r="C29" s="727"/>
      <c r="D29" s="727"/>
      <c r="E29" s="204"/>
      <c r="F29" s="205"/>
      <c r="G29" s="205"/>
      <c r="H29" s="730" t="s">
        <v>159</v>
      </c>
      <c r="I29" s="730"/>
      <c r="J29" s="730"/>
      <c r="K29" s="730"/>
      <c r="L29" s="730"/>
    </row>
    <row r="30" spans="1:12" s="196" customFormat="1" ht="15" customHeight="1">
      <c r="A30" s="202"/>
      <c r="B30" s="809"/>
      <c r="C30" s="809"/>
      <c r="D30" s="809"/>
      <c r="E30" s="204"/>
      <c r="F30" s="205"/>
      <c r="G30" s="205"/>
      <c r="H30" s="682"/>
      <c r="I30" s="682"/>
      <c r="J30" s="682"/>
      <c r="K30" s="682"/>
      <c r="L30" s="682"/>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16" t="s">
        <v>292</v>
      </c>
      <c r="C33" s="816"/>
      <c r="D33" s="816"/>
      <c r="E33" s="336"/>
      <c r="F33" s="336"/>
      <c r="G33" s="336"/>
      <c r="H33" s="336"/>
      <c r="I33" s="336"/>
      <c r="J33" s="337" t="s">
        <v>292</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08" t="s">
        <v>242</v>
      </c>
      <c r="C37" s="808"/>
      <c r="D37" s="808"/>
      <c r="E37" s="808"/>
      <c r="F37" s="808"/>
      <c r="G37" s="808"/>
      <c r="H37" s="808"/>
      <c r="I37" s="808"/>
      <c r="J37" s="808"/>
      <c r="K37" s="339"/>
      <c r="L37" s="294"/>
      <c r="M37" s="265"/>
      <c r="N37" s="265"/>
      <c r="O37" s="265"/>
    </row>
    <row r="38" spans="2:12" s="184" customFormat="1" ht="18.75" hidden="1">
      <c r="B38" s="236" t="s">
        <v>243</v>
      </c>
      <c r="C38" s="186"/>
      <c r="D38" s="186"/>
      <c r="E38" s="186"/>
      <c r="F38" s="186"/>
      <c r="G38" s="186"/>
      <c r="H38" s="186"/>
      <c r="I38" s="186"/>
      <c r="J38" s="186"/>
      <c r="K38" s="338"/>
      <c r="L38" s="186"/>
    </row>
    <row r="39" spans="2:12" ht="18.75" hidden="1">
      <c r="B39" s="340" t="s">
        <v>244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79" t="s">
        <v>334</v>
      </c>
      <c r="C41" s="579"/>
      <c r="D41" s="579"/>
      <c r="E41" s="210"/>
      <c r="F41" s="210"/>
      <c r="G41" s="182"/>
      <c r="H41" s="580" t="s">
        <v>249</v>
      </c>
      <c r="I41" s="580"/>
      <c r="J41" s="580"/>
      <c r="K41" s="580"/>
      <c r="L41" s="580"/>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17" t="s">
        <v>376</v>
      </c>
      <c r="M1" s="818"/>
      <c r="N1" s="818"/>
      <c r="O1" s="365"/>
      <c r="P1" s="365"/>
      <c r="Q1" s="365"/>
      <c r="R1" s="365"/>
      <c r="S1" s="365"/>
      <c r="T1" s="365"/>
      <c r="U1" s="365"/>
      <c r="V1" s="365"/>
      <c r="W1" s="365"/>
      <c r="X1" s="365"/>
      <c r="Y1" s="366"/>
    </row>
    <row r="2" spans="11:17" ht="34.5" customHeight="1">
      <c r="K2" s="349"/>
      <c r="L2" s="819" t="s">
        <v>383</v>
      </c>
      <c r="M2" s="820"/>
      <c r="N2" s="821"/>
      <c r="O2" s="29"/>
      <c r="P2" s="351"/>
      <c r="Q2" s="347"/>
    </row>
    <row r="3" spans="11:18" ht="31.5" customHeight="1">
      <c r="K3" s="349"/>
      <c r="L3" s="354" t="s">
        <v>392</v>
      </c>
      <c r="M3" s="355" t="e">
        <f>#REF!</f>
        <v>#REF!</v>
      </c>
      <c r="N3" s="355"/>
      <c r="O3" s="355"/>
      <c r="P3" s="352"/>
      <c r="Q3" s="348"/>
      <c r="R3" s="345"/>
    </row>
    <row r="4" spans="11:18" ht="30" customHeight="1">
      <c r="K4" s="349"/>
      <c r="L4" s="356" t="s">
        <v>377</v>
      </c>
      <c r="M4" s="357" t="e">
        <f>#REF!</f>
        <v>#REF!</v>
      </c>
      <c r="N4" s="355"/>
      <c r="O4" s="355"/>
      <c r="P4" s="352"/>
      <c r="Q4" s="348"/>
      <c r="R4" s="345"/>
    </row>
    <row r="5" spans="11:18" ht="31.5" customHeight="1">
      <c r="K5" s="349"/>
      <c r="L5" s="356" t="s">
        <v>378</v>
      </c>
      <c r="M5" s="357" t="e">
        <f>#REF!</f>
        <v>#REF!</v>
      </c>
      <c r="N5" s="355"/>
      <c r="O5" s="355"/>
      <c r="P5" s="352"/>
      <c r="Q5" s="348"/>
      <c r="R5" s="345"/>
    </row>
    <row r="6" spans="11:18" ht="27" customHeight="1">
      <c r="K6" s="349"/>
      <c r="L6" s="354" t="s">
        <v>379</v>
      </c>
      <c r="M6" s="355" t="e">
        <f>#REF!</f>
        <v>#REF!</v>
      </c>
      <c r="N6" s="355"/>
      <c r="O6" s="355"/>
      <c r="P6" s="352"/>
      <c r="Q6" s="348"/>
      <c r="R6" s="345"/>
    </row>
    <row r="7" spans="11:18" s="342" customFormat="1" ht="30" customHeight="1">
      <c r="K7" s="350"/>
      <c r="L7" s="358" t="s">
        <v>394</v>
      </c>
      <c r="M7" s="355" t="e">
        <f>#REF!</f>
        <v>#REF!</v>
      </c>
      <c r="N7" s="355"/>
      <c r="O7" s="355"/>
      <c r="P7" s="352"/>
      <c r="Q7" s="348"/>
      <c r="R7" s="345"/>
    </row>
    <row r="8" spans="11:18" ht="30.75" customHeight="1">
      <c r="K8" s="349"/>
      <c r="L8" s="359" t="s">
        <v>393</v>
      </c>
      <c r="M8" s="360">
        <f>'[7]M6 Tong hop Viec CHV '!$C$12</f>
        <v>1489</v>
      </c>
      <c r="N8" s="355"/>
      <c r="O8" s="355"/>
      <c r="P8" s="352"/>
      <c r="Q8" s="348"/>
      <c r="R8" s="345"/>
    </row>
    <row r="9" spans="11:18" ht="33" customHeight="1">
      <c r="K9" s="349"/>
      <c r="L9" s="367" t="s">
        <v>396</v>
      </c>
      <c r="M9" s="368" t="e">
        <f>(M7-M8)/M8</f>
        <v>#REF!</v>
      </c>
      <c r="N9" s="355"/>
      <c r="O9" s="355"/>
      <c r="P9" s="352"/>
      <c r="Q9" s="348"/>
      <c r="R9" s="345"/>
    </row>
    <row r="10" spans="11:18" ht="33" customHeight="1">
      <c r="K10" s="349"/>
      <c r="L10" s="354" t="s">
        <v>395</v>
      </c>
      <c r="M10" s="355" t="e">
        <f>#REF!</f>
        <v>#REF!</v>
      </c>
      <c r="N10" s="355" t="s">
        <v>380</v>
      </c>
      <c r="O10" s="361" t="e">
        <f>M10/M7</f>
        <v>#REF!</v>
      </c>
      <c r="P10" s="352"/>
      <c r="Q10" s="348"/>
      <c r="R10" s="345"/>
    </row>
    <row r="11" spans="11:18" ht="22.5" customHeight="1">
      <c r="K11" s="349"/>
      <c r="L11" s="354" t="s">
        <v>397</v>
      </c>
      <c r="M11" s="355" t="e">
        <f>#REF!</f>
        <v>#REF!</v>
      </c>
      <c r="N11" s="355" t="s">
        <v>380</v>
      </c>
      <c r="O11" s="361" t="e">
        <f>M11/M7</f>
        <v>#REF!</v>
      </c>
      <c r="P11" s="352"/>
      <c r="Q11" s="348"/>
      <c r="R11" s="345"/>
    </row>
    <row r="12" spans="11:18" ht="34.5" customHeight="1">
      <c r="K12" s="349"/>
      <c r="L12" s="354" t="s">
        <v>398</v>
      </c>
      <c r="M12" s="355" t="e">
        <f>#REF!+#REF!</f>
        <v>#REF!</v>
      </c>
      <c r="N12" s="354"/>
      <c r="O12" s="354"/>
      <c r="P12" s="346"/>
      <c r="R12" s="346"/>
    </row>
    <row r="13" spans="11:18" ht="33.75" customHeight="1">
      <c r="K13" s="349"/>
      <c r="L13" s="354" t="s">
        <v>399</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400</v>
      </c>
      <c r="M16" s="360">
        <f>'[7]M6 Tong hop Viec CHV '!$H$12+'[7]M6 Tong hop Viec CHV '!$I$12+'[7]M6 Tong hop Viec CHV '!$K$12</f>
        <v>749</v>
      </c>
      <c r="N16" s="355"/>
      <c r="O16" s="355"/>
      <c r="P16" s="352"/>
      <c r="R16" s="346"/>
    </row>
    <row r="17" spans="11:18" ht="24.75" customHeight="1">
      <c r="K17" s="349"/>
      <c r="L17" s="367" t="s">
        <v>401</v>
      </c>
      <c r="M17" s="362">
        <f>M16/M8</f>
        <v>0.5030221625251847</v>
      </c>
      <c r="N17" s="355"/>
      <c r="O17" s="355"/>
      <c r="P17" s="352"/>
      <c r="R17" s="346"/>
    </row>
    <row r="18" spans="11:18" ht="26.25" customHeight="1">
      <c r="K18" s="349"/>
      <c r="L18" s="367" t="s">
        <v>381</v>
      </c>
      <c r="M18" s="368" t="e">
        <f>M13-M17</f>
        <v>#REF!</v>
      </c>
      <c r="N18" s="355"/>
      <c r="O18" s="355"/>
      <c r="P18" s="352"/>
      <c r="R18" s="346"/>
    </row>
    <row r="19" spans="11:18" ht="24.75" customHeight="1">
      <c r="K19" s="349"/>
      <c r="L19" s="354" t="s">
        <v>402</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403</v>
      </c>
      <c r="M26" s="361" t="e">
        <f>M19/#REF!</f>
        <v>#REF!</v>
      </c>
      <c r="N26" s="355"/>
      <c r="O26" s="355"/>
      <c r="P26" s="352"/>
      <c r="R26" s="346"/>
    </row>
    <row r="27" spans="11:18" ht="24.75" customHeight="1">
      <c r="K27" s="349"/>
      <c r="L27" s="359" t="s">
        <v>404</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405</v>
      </c>
      <c r="M30" s="361" t="e">
        <f>M26-M27</f>
        <v>#REF!</v>
      </c>
      <c r="N30" s="355"/>
      <c r="O30" s="355"/>
      <c r="P30" s="352"/>
      <c r="R30" s="346"/>
    </row>
    <row r="31" spans="11:18" ht="24.75" customHeight="1">
      <c r="K31" s="349"/>
      <c r="L31" s="354" t="s">
        <v>406</v>
      </c>
      <c r="M31" s="355" t="e">
        <f>#REF!</f>
        <v>#REF!</v>
      </c>
      <c r="N31" s="355"/>
      <c r="O31" s="355"/>
      <c r="P31" s="352"/>
      <c r="R31" s="346"/>
    </row>
    <row r="32" spans="11:18" ht="24.75" customHeight="1">
      <c r="K32" s="349"/>
      <c r="L32" s="359" t="s">
        <v>407</v>
      </c>
      <c r="M32" s="360">
        <f>'[7]M6 Tong hop Viec CHV '!$R$12</f>
        <v>719</v>
      </c>
      <c r="N32" s="355"/>
      <c r="O32" s="355"/>
      <c r="P32" s="352"/>
      <c r="R32" s="346"/>
    </row>
    <row r="33" spans="11:18" ht="24.75" customHeight="1">
      <c r="K33" s="349"/>
      <c r="L33" s="367" t="s">
        <v>408</v>
      </c>
      <c r="M33" s="369" t="e">
        <f>M31-M32</f>
        <v>#REF!</v>
      </c>
      <c r="N33" s="369" t="s">
        <v>382</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384</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409</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378</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410</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411</v>
      </c>
      <c r="M50" s="355" t="e">
        <f>#REF!</f>
        <v>#REF!</v>
      </c>
      <c r="N50" s="355"/>
      <c r="O50" s="355"/>
      <c r="P50" s="346"/>
      <c r="R50" s="346"/>
    </row>
    <row r="51" spans="11:18" ht="24.75" customHeight="1">
      <c r="K51" s="349"/>
      <c r="L51" s="364" t="s">
        <v>412</v>
      </c>
      <c r="M51" s="360">
        <f>'[7]M7 Thop tien CHV'!$C$12</f>
        <v>54227822.442</v>
      </c>
      <c r="N51" s="355"/>
      <c r="O51" s="355"/>
      <c r="P51" s="346"/>
      <c r="R51" s="346"/>
    </row>
    <row r="52" spans="11:18" ht="24.75" customHeight="1">
      <c r="K52" s="349"/>
      <c r="L52" s="377" t="s">
        <v>385</v>
      </c>
      <c r="M52" s="369" t="e">
        <f>M50-M51</f>
        <v>#REF!</v>
      </c>
      <c r="N52" s="355"/>
      <c r="O52" s="355"/>
      <c r="P52" s="346"/>
      <c r="R52" s="346"/>
    </row>
    <row r="53" spans="11:18" ht="24.75" customHeight="1">
      <c r="K53" s="349"/>
      <c r="L53" s="377" t="s">
        <v>386</v>
      </c>
      <c r="M53" s="368" t="e">
        <f>(M52/M51)</f>
        <v>#REF!</v>
      </c>
      <c r="N53" s="355"/>
      <c r="O53" s="355"/>
      <c r="P53" s="346"/>
      <c r="R53" s="346"/>
    </row>
    <row r="54" spans="11:18" ht="24.75" customHeight="1">
      <c r="K54" s="349"/>
      <c r="L54" s="363" t="s">
        <v>413</v>
      </c>
      <c r="M54" s="355" t="e">
        <f>#REF!</f>
        <v>#REF!</v>
      </c>
      <c r="N54" s="355" t="s">
        <v>387</v>
      </c>
      <c r="O54" s="361" t="e">
        <f>#REF!/#REF!</f>
        <v>#REF!</v>
      </c>
      <c r="P54" s="346"/>
      <c r="R54" s="346"/>
    </row>
    <row r="55" spans="11:18" ht="24.75" customHeight="1">
      <c r="K55" s="349"/>
      <c r="L55" s="363" t="s">
        <v>414</v>
      </c>
      <c r="M55" s="355" t="e">
        <f>#REF!</f>
        <v>#REF!</v>
      </c>
      <c r="N55" s="355" t="s">
        <v>387</v>
      </c>
      <c r="O55" s="361" t="e">
        <f>#REF!/#REF!</f>
        <v>#REF!</v>
      </c>
      <c r="P55" s="346"/>
      <c r="R55" s="346"/>
    </row>
    <row r="56" spans="11:18" ht="24.75" customHeight="1">
      <c r="K56" s="349"/>
      <c r="L56" s="363" t="s">
        <v>415</v>
      </c>
      <c r="M56" s="355" t="e">
        <f>#REF!+#REF!+#REF!</f>
        <v>#REF!</v>
      </c>
      <c r="N56" s="355" t="s">
        <v>387</v>
      </c>
      <c r="O56" s="361" t="e">
        <f>M56/#REF!</f>
        <v>#REF!</v>
      </c>
      <c r="P56" s="346"/>
      <c r="R56" s="346"/>
    </row>
    <row r="57" spans="11:18" ht="24.75" customHeight="1">
      <c r="K57" s="349"/>
      <c r="L57" s="364" t="s">
        <v>416</v>
      </c>
      <c r="M57" s="360">
        <f>'[7]M7 Thop tien CHV'!$H$12+'[7]M7 Thop tien CHV'!$I$12+'[7]M7 Thop tien CHV'!$K$12</f>
        <v>2217726.5</v>
      </c>
      <c r="N57" s="360" t="s">
        <v>387</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417</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418</v>
      </c>
      <c r="M63" s="355" t="e">
        <f>#REF!</f>
        <v>#REF!</v>
      </c>
      <c r="N63" s="355" t="s">
        <v>388</v>
      </c>
      <c r="O63" s="361" t="e">
        <f>#REF!/#REF!</f>
        <v>#REF!</v>
      </c>
      <c r="P63" s="346"/>
      <c r="R63" s="346"/>
    </row>
    <row r="64" spans="11:16" ht="24.75" customHeight="1">
      <c r="K64" s="349"/>
      <c r="L64" s="364" t="s">
        <v>419</v>
      </c>
      <c r="M64" s="360">
        <f>'[7]M7 Thop tien CHV'!$H$12</f>
        <v>2212774.5</v>
      </c>
      <c r="N64" s="360" t="s">
        <v>389</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420</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421</v>
      </c>
      <c r="M72" s="355" t="e">
        <f>#REF!</f>
        <v>#REF!</v>
      </c>
      <c r="N72" s="355"/>
      <c r="O72" s="355"/>
      <c r="P72" s="346"/>
    </row>
    <row r="73" spans="11:16" ht="24.75" customHeight="1">
      <c r="K73" s="349"/>
      <c r="L73" s="364" t="s">
        <v>422</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390</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391</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F10" sqref="F10"/>
    </sheetView>
  </sheetViews>
  <sheetFormatPr defaultColWidth="9.00390625" defaultRowHeight="15.75"/>
  <cols>
    <col min="1" max="1" width="23.50390625" style="0" customWidth="1"/>
    <col min="2" max="2" width="66.125" style="0" customWidth="1"/>
  </cols>
  <sheetData>
    <row r="2" spans="1:2" ht="62.25" customHeight="1">
      <c r="A2" s="822" t="s">
        <v>431</v>
      </c>
      <c r="B2" s="822"/>
    </row>
    <row r="3" spans="1:2" ht="22.5" customHeight="1">
      <c r="A3" s="383" t="s">
        <v>424</v>
      </c>
      <c r="B3" s="515" t="s">
        <v>570</v>
      </c>
    </row>
    <row r="4" spans="1:2" ht="22.5" customHeight="1">
      <c r="A4" s="383" t="s">
        <v>423</v>
      </c>
      <c r="B4" s="384" t="s">
        <v>433</v>
      </c>
    </row>
    <row r="5" spans="1:2" ht="22.5" customHeight="1">
      <c r="A5" s="383" t="s">
        <v>425</v>
      </c>
      <c r="B5" s="391" t="s">
        <v>434</v>
      </c>
    </row>
    <row r="6" spans="1:2" ht="22.5" customHeight="1">
      <c r="A6" s="383" t="s">
        <v>426</v>
      </c>
      <c r="B6" s="391" t="s">
        <v>435</v>
      </c>
    </row>
    <row r="7" spans="1:2" ht="22.5" customHeight="1">
      <c r="A7" s="383" t="s">
        <v>427</v>
      </c>
      <c r="B7" s="391" t="s">
        <v>436</v>
      </c>
    </row>
    <row r="8" spans="1:2" ht="15.75">
      <c r="A8" s="385" t="s">
        <v>428</v>
      </c>
      <c r="B8" s="392" t="s">
        <v>576</v>
      </c>
    </row>
    <row r="10" spans="1:2" ht="62.25" customHeight="1">
      <c r="A10" s="823" t="s">
        <v>432</v>
      </c>
      <c r="B10" s="823"/>
    </row>
    <row r="11" spans="1:2" ht="15.75">
      <c r="A11" s="824"/>
      <c r="B11" s="824"/>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W34"/>
  <sheetViews>
    <sheetView view="pageBreakPreview" zoomScale="120" zoomScaleNormal="80" zoomScaleSheetLayoutView="120" zoomScalePageLayoutView="0" workbookViewId="0" topLeftCell="A7">
      <pane xSplit="3" ySplit="6" topLeftCell="D22" activePane="bottomRight" state="frozen"/>
      <selection pane="topLeft" activeCell="F36" sqref="F36"/>
      <selection pane="topRight" activeCell="F36" sqref="F36"/>
      <selection pane="bottomLeft" activeCell="F36" sqref="F36"/>
      <selection pane="bottomRight" activeCell="A13" sqref="A13:T24"/>
    </sheetView>
  </sheetViews>
  <sheetFormatPr defaultColWidth="9.00390625" defaultRowHeight="15.75"/>
  <cols>
    <col min="1" max="1" width="4.75390625" style="0" customWidth="1"/>
    <col min="2" max="2" width="13.25390625" style="0" customWidth="1"/>
    <col min="3" max="3" width="6.50390625" style="0" customWidth="1"/>
    <col min="4" max="4" width="6.25390625" style="0" customWidth="1"/>
    <col min="5" max="5" width="5.75390625" style="0" customWidth="1"/>
    <col min="6" max="6" width="5.25390625" style="0" customWidth="1"/>
    <col min="7" max="7" width="5.00390625" style="0" customWidth="1"/>
    <col min="8" max="8" width="6.25390625" style="0" customWidth="1"/>
    <col min="9" max="9" width="7.75390625" style="0" customWidth="1"/>
    <col min="10" max="10" width="6.25390625" style="0" customWidth="1"/>
    <col min="11" max="11" width="5.625" style="0" customWidth="1"/>
    <col min="12" max="12" width="6.375" style="0" customWidth="1"/>
    <col min="13" max="13" width="6.25390625" style="0" customWidth="1"/>
    <col min="14" max="14" width="5.25390625" style="0" customWidth="1"/>
    <col min="15" max="15" width="4.625" style="0" customWidth="1"/>
    <col min="16" max="16" width="4.375" style="0" customWidth="1"/>
    <col min="17" max="18" width="6.50390625" style="0" customWidth="1"/>
    <col min="19" max="20" width="6.375" style="0" customWidth="1"/>
    <col min="21" max="21" width="8.50390625" style="0" customWidth="1"/>
  </cols>
  <sheetData>
    <row r="1" spans="1:20" ht="15.75">
      <c r="A1" s="394"/>
      <c r="B1" s="394"/>
      <c r="C1" s="394"/>
      <c r="D1" s="394"/>
      <c r="E1" s="394"/>
      <c r="F1" s="394"/>
      <c r="G1" s="394"/>
      <c r="H1" s="394"/>
      <c r="I1" s="394"/>
      <c r="J1" s="394"/>
      <c r="K1" s="394"/>
      <c r="L1" s="394"/>
      <c r="M1" s="394"/>
      <c r="N1" s="394"/>
      <c r="O1" s="394"/>
      <c r="P1" s="394"/>
      <c r="Q1" s="394"/>
      <c r="R1" s="394"/>
      <c r="S1" s="394"/>
      <c r="T1" s="394"/>
    </row>
    <row r="2" spans="1:20" ht="16.5">
      <c r="A2" s="395" t="s">
        <v>525</v>
      </c>
      <c r="B2" s="395"/>
      <c r="C2" s="395"/>
      <c r="D2" s="394"/>
      <c r="E2" s="829" t="s">
        <v>66</v>
      </c>
      <c r="F2" s="829"/>
      <c r="G2" s="829"/>
      <c r="H2" s="829"/>
      <c r="I2" s="829"/>
      <c r="J2" s="829"/>
      <c r="K2" s="829"/>
      <c r="L2" s="829"/>
      <c r="M2" s="829"/>
      <c r="N2" s="829"/>
      <c r="O2" s="829"/>
      <c r="P2" s="830" t="s">
        <v>429</v>
      </c>
      <c r="Q2" s="830"/>
      <c r="R2" s="830"/>
      <c r="S2" s="830"/>
      <c r="T2" s="459"/>
    </row>
    <row r="3" spans="1:20" ht="16.5">
      <c r="A3" s="831" t="s">
        <v>245</v>
      </c>
      <c r="B3" s="831"/>
      <c r="C3" s="831"/>
      <c r="D3" s="831"/>
      <c r="E3" s="832" t="s">
        <v>34</v>
      </c>
      <c r="F3" s="832"/>
      <c r="G3" s="832"/>
      <c r="H3" s="832"/>
      <c r="I3" s="832"/>
      <c r="J3" s="832"/>
      <c r="K3" s="832"/>
      <c r="L3" s="832"/>
      <c r="M3" s="832"/>
      <c r="N3" s="832"/>
      <c r="O3" s="832"/>
      <c r="P3" s="828" t="str">
        <f>'Thong tin'!B4</f>
        <v>CTHADS TRÀ VINH</v>
      </c>
      <c r="Q3" s="828"/>
      <c r="R3" s="828"/>
      <c r="S3" s="828"/>
      <c r="T3" s="458"/>
    </row>
    <row r="4" spans="1:20" ht="16.5">
      <c r="A4" s="831" t="s">
        <v>246</v>
      </c>
      <c r="B4" s="831"/>
      <c r="C4" s="831"/>
      <c r="D4" s="831"/>
      <c r="E4" s="833" t="str">
        <f>'Thong tin'!B3</f>
        <v>07 tháng / năm 2019</v>
      </c>
      <c r="F4" s="833"/>
      <c r="G4" s="833"/>
      <c r="H4" s="833"/>
      <c r="I4" s="833"/>
      <c r="J4" s="833"/>
      <c r="K4" s="833"/>
      <c r="L4" s="833"/>
      <c r="M4" s="833"/>
      <c r="N4" s="833"/>
      <c r="O4" s="833"/>
      <c r="P4" s="830" t="s">
        <v>447</v>
      </c>
      <c r="Q4" s="830"/>
      <c r="R4" s="830"/>
      <c r="S4" s="830"/>
      <c r="T4" s="459"/>
    </row>
    <row r="5" spans="1:20" ht="15.75">
      <c r="A5" s="395" t="s">
        <v>523</v>
      </c>
      <c r="B5" s="395"/>
      <c r="C5" s="395"/>
      <c r="D5" s="395"/>
      <c r="E5" s="395"/>
      <c r="F5" s="395"/>
      <c r="G5" s="395"/>
      <c r="H5" s="395"/>
      <c r="I5" s="395"/>
      <c r="J5" s="395"/>
      <c r="K5" s="395"/>
      <c r="L5" s="395"/>
      <c r="M5" s="395"/>
      <c r="N5" s="433"/>
      <c r="O5" s="433"/>
      <c r="P5" s="828" t="s">
        <v>522</v>
      </c>
      <c r="Q5" s="828"/>
      <c r="R5" s="828"/>
      <c r="S5" s="828"/>
      <c r="T5" s="458"/>
    </row>
    <row r="6" spans="1:20" ht="15.75">
      <c r="A6" s="394"/>
      <c r="B6" s="432"/>
      <c r="C6" s="432"/>
      <c r="D6" s="394"/>
      <c r="E6" s="394"/>
      <c r="F6" s="394"/>
      <c r="G6" s="394"/>
      <c r="H6" s="394"/>
      <c r="I6" s="394"/>
      <c r="J6" s="394"/>
      <c r="K6" s="394"/>
      <c r="L6" s="394"/>
      <c r="M6" s="394"/>
      <c r="N6" s="394"/>
      <c r="O6" s="394"/>
      <c r="P6" s="834" t="s">
        <v>8</v>
      </c>
      <c r="Q6" s="834"/>
      <c r="R6" s="834"/>
      <c r="S6" s="834"/>
      <c r="T6" s="459"/>
    </row>
    <row r="7" spans="1:22" ht="15.75" customHeight="1">
      <c r="A7" s="835" t="s">
        <v>57</v>
      </c>
      <c r="B7" s="836"/>
      <c r="C7" s="841" t="s">
        <v>126</v>
      </c>
      <c r="D7" s="842"/>
      <c r="E7" s="843"/>
      <c r="F7" s="844" t="s">
        <v>101</v>
      </c>
      <c r="G7" s="847" t="s">
        <v>127</v>
      </c>
      <c r="H7" s="850" t="s">
        <v>102</v>
      </c>
      <c r="I7" s="851"/>
      <c r="J7" s="851"/>
      <c r="K7" s="851"/>
      <c r="L7" s="851"/>
      <c r="M7" s="851"/>
      <c r="N7" s="851"/>
      <c r="O7" s="851"/>
      <c r="P7" s="851"/>
      <c r="Q7" s="852"/>
      <c r="R7" s="853" t="s">
        <v>250</v>
      </c>
      <c r="S7" s="855" t="s">
        <v>521</v>
      </c>
      <c r="T7" s="877" t="s">
        <v>520</v>
      </c>
      <c r="U7" s="873"/>
      <c r="V7" s="873"/>
    </row>
    <row r="8" spans="1:22" ht="15.75">
      <c r="A8" s="837"/>
      <c r="B8" s="838"/>
      <c r="C8" s="853" t="s">
        <v>42</v>
      </c>
      <c r="D8" s="859" t="s">
        <v>7</v>
      </c>
      <c r="E8" s="860"/>
      <c r="F8" s="845"/>
      <c r="G8" s="848"/>
      <c r="H8" s="847" t="s">
        <v>31</v>
      </c>
      <c r="I8" s="859" t="s">
        <v>103</v>
      </c>
      <c r="J8" s="862"/>
      <c r="K8" s="862"/>
      <c r="L8" s="862"/>
      <c r="M8" s="862"/>
      <c r="N8" s="862"/>
      <c r="O8" s="862"/>
      <c r="P8" s="863"/>
      <c r="Q8" s="860" t="s">
        <v>128</v>
      </c>
      <c r="R8" s="848"/>
      <c r="S8" s="827"/>
      <c r="T8" s="878"/>
      <c r="U8" s="874"/>
      <c r="V8" s="874"/>
    </row>
    <row r="9" spans="1:22" ht="15.75">
      <c r="A9" s="837"/>
      <c r="B9" s="838"/>
      <c r="C9" s="848"/>
      <c r="D9" s="846"/>
      <c r="E9" s="861"/>
      <c r="F9" s="845"/>
      <c r="G9" s="848"/>
      <c r="H9" s="848"/>
      <c r="I9" s="847" t="s">
        <v>31</v>
      </c>
      <c r="J9" s="865" t="s">
        <v>7</v>
      </c>
      <c r="K9" s="866"/>
      <c r="L9" s="866"/>
      <c r="M9" s="866"/>
      <c r="N9" s="866"/>
      <c r="O9" s="866"/>
      <c r="P9" s="854"/>
      <c r="Q9" s="864"/>
      <c r="R9" s="848"/>
      <c r="S9" s="827"/>
      <c r="T9" s="878"/>
      <c r="U9" s="874"/>
      <c r="V9" s="874"/>
    </row>
    <row r="10" spans="1:22" ht="15.75">
      <c r="A10" s="837"/>
      <c r="B10" s="838"/>
      <c r="C10" s="848"/>
      <c r="D10" s="853" t="s">
        <v>129</v>
      </c>
      <c r="E10" s="853" t="s">
        <v>130</v>
      </c>
      <c r="F10" s="845"/>
      <c r="G10" s="848"/>
      <c r="H10" s="848"/>
      <c r="I10" s="848"/>
      <c r="J10" s="854" t="s">
        <v>131</v>
      </c>
      <c r="K10" s="855" t="s">
        <v>132</v>
      </c>
      <c r="L10" s="827" t="s">
        <v>105</v>
      </c>
      <c r="M10" s="847" t="s">
        <v>133</v>
      </c>
      <c r="N10" s="847" t="s">
        <v>108</v>
      </c>
      <c r="O10" s="847" t="s">
        <v>251</v>
      </c>
      <c r="P10" s="847" t="s">
        <v>111</v>
      </c>
      <c r="Q10" s="864"/>
      <c r="R10" s="848"/>
      <c r="S10" s="827"/>
      <c r="T10" s="878"/>
      <c r="U10" s="874"/>
      <c r="V10" s="874"/>
    </row>
    <row r="11" spans="1:22" ht="15.75">
      <c r="A11" s="839"/>
      <c r="B11" s="840"/>
      <c r="C11" s="849"/>
      <c r="D11" s="849"/>
      <c r="E11" s="849"/>
      <c r="F11" s="846"/>
      <c r="G11" s="849"/>
      <c r="H11" s="849"/>
      <c r="I11" s="849"/>
      <c r="J11" s="854"/>
      <c r="K11" s="855"/>
      <c r="L11" s="827"/>
      <c r="M11" s="849"/>
      <c r="N11" s="849" t="s">
        <v>108</v>
      </c>
      <c r="O11" s="849" t="s">
        <v>251</v>
      </c>
      <c r="P11" s="849" t="s">
        <v>111</v>
      </c>
      <c r="Q11" s="861"/>
      <c r="R11" s="849"/>
      <c r="S11" s="827"/>
      <c r="T11" s="878"/>
      <c r="U11" s="874"/>
      <c r="V11" s="874"/>
    </row>
    <row r="12" spans="1:22" ht="15.75">
      <c r="A12" s="856" t="s">
        <v>6</v>
      </c>
      <c r="B12" s="857"/>
      <c r="C12" s="431">
        <v>1</v>
      </c>
      <c r="D12" s="431">
        <v>2</v>
      </c>
      <c r="E12" s="431">
        <v>3</v>
      </c>
      <c r="F12" s="431">
        <v>4</v>
      </c>
      <c r="G12" s="431">
        <v>5</v>
      </c>
      <c r="H12" s="431">
        <v>6</v>
      </c>
      <c r="I12" s="431">
        <v>7</v>
      </c>
      <c r="J12" s="431">
        <v>8</v>
      </c>
      <c r="K12" s="431">
        <v>9</v>
      </c>
      <c r="L12" s="431">
        <v>10</v>
      </c>
      <c r="M12" s="431">
        <v>11</v>
      </c>
      <c r="N12" s="431">
        <v>12</v>
      </c>
      <c r="O12" s="431">
        <v>13</v>
      </c>
      <c r="P12" s="431">
        <v>14</v>
      </c>
      <c r="Q12" s="431">
        <v>15</v>
      </c>
      <c r="R12" s="431">
        <v>16</v>
      </c>
      <c r="S12" s="431">
        <v>17</v>
      </c>
      <c r="T12" s="431">
        <v>18</v>
      </c>
      <c r="U12" s="430"/>
      <c r="V12" s="430"/>
    </row>
    <row r="13" spans="1:23" ht="15.75">
      <c r="A13" s="991" t="s">
        <v>30</v>
      </c>
      <c r="B13" s="992"/>
      <c r="C13" s="939">
        <f aca="true" t="shared" si="0" ref="C13:R13">+C14+C15</f>
        <v>14617</v>
      </c>
      <c r="D13" s="939">
        <f t="shared" si="0"/>
        <v>7529</v>
      </c>
      <c r="E13" s="939">
        <f t="shared" si="0"/>
        <v>7088</v>
      </c>
      <c r="F13" s="939">
        <f t="shared" si="0"/>
        <v>59</v>
      </c>
      <c r="G13" s="939">
        <f t="shared" si="0"/>
        <v>1</v>
      </c>
      <c r="H13" s="939">
        <f t="shared" si="0"/>
        <v>14557</v>
      </c>
      <c r="I13" s="939">
        <f t="shared" si="0"/>
        <v>11301</v>
      </c>
      <c r="J13" s="939">
        <f t="shared" si="0"/>
        <v>4946</v>
      </c>
      <c r="K13" s="939">
        <f t="shared" si="0"/>
        <v>212</v>
      </c>
      <c r="L13" s="939">
        <f t="shared" si="0"/>
        <v>6055</v>
      </c>
      <c r="M13" s="939">
        <f t="shared" si="0"/>
        <v>45</v>
      </c>
      <c r="N13" s="939">
        <f t="shared" si="0"/>
        <v>4</v>
      </c>
      <c r="O13" s="939">
        <f t="shared" si="0"/>
        <v>0</v>
      </c>
      <c r="P13" s="939">
        <f t="shared" si="0"/>
        <v>39</v>
      </c>
      <c r="Q13" s="939">
        <f t="shared" si="0"/>
        <v>3256</v>
      </c>
      <c r="R13" s="939">
        <f t="shared" si="0"/>
        <v>9399</v>
      </c>
      <c r="S13" s="940">
        <f aca="true" t="shared" si="1" ref="S13:S24">(((J13+K13))/I13)*100</f>
        <v>45.641978585965845</v>
      </c>
      <c r="T13" s="941">
        <f>J13+K13</f>
        <v>5158</v>
      </c>
      <c r="U13" s="429"/>
      <c r="V13" s="428"/>
      <c r="W13" s="429"/>
    </row>
    <row r="14" spans="1:23" ht="15.75">
      <c r="A14" s="993" t="s">
        <v>0</v>
      </c>
      <c r="B14" s="507" t="s">
        <v>446</v>
      </c>
      <c r="C14" s="939">
        <f>'06'!C12</f>
        <v>378</v>
      </c>
      <c r="D14" s="939">
        <f>'06'!D12</f>
        <v>224</v>
      </c>
      <c r="E14" s="939">
        <f>'06'!E12</f>
        <v>154</v>
      </c>
      <c r="F14" s="939">
        <f>'06'!F12</f>
        <v>0</v>
      </c>
      <c r="G14" s="939">
        <f>'06'!G12</f>
        <v>1</v>
      </c>
      <c r="H14" s="939">
        <f>'06'!H12</f>
        <v>377</v>
      </c>
      <c r="I14" s="939">
        <f>'06'!I12</f>
        <v>271</v>
      </c>
      <c r="J14" s="939">
        <f>'06'!J12</f>
        <v>79</v>
      </c>
      <c r="K14" s="939">
        <f>'06'!K12</f>
        <v>1</v>
      </c>
      <c r="L14" s="939">
        <f>'06'!L12</f>
        <v>182</v>
      </c>
      <c r="M14" s="939">
        <f>'06'!M12</f>
        <v>3</v>
      </c>
      <c r="N14" s="939">
        <f>'06'!N12</f>
        <v>1</v>
      </c>
      <c r="O14" s="939">
        <f>'06'!O12</f>
        <v>0</v>
      </c>
      <c r="P14" s="939">
        <f>'06'!P12</f>
        <v>5</v>
      </c>
      <c r="Q14" s="939">
        <f>'06'!Q12</f>
        <v>106</v>
      </c>
      <c r="R14" s="939">
        <f>'06'!R12</f>
        <v>297</v>
      </c>
      <c r="S14" s="940">
        <f t="shared" si="1"/>
        <v>29.520295202952028</v>
      </c>
      <c r="T14" s="941">
        <f>J14+K14</f>
        <v>80</v>
      </c>
      <c r="U14" s="429"/>
      <c r="V14" s="428"/>
      <c r="W14" s="429"/>
    </row>
    <row r="15" spans="1:23" ht="15.75">
      <c r="A15" s="994" t="s">
        <v>1</v>
      </c>
      <c r="B15" s="995" t="s">
        <v>17</v>
      </c>
      <c r="C15" s="939">
        <f aca="true" t="shared" si="2" ref="C15:R15">SUM(C16:C24)</f>
        <v>14239</v>
      </c>
      <c r="D15" s="939">
        <f t="shared" si="2"/>
        <v>7305</v>
      </c>
      <c r="E15" s="939">
        <f t="shared" si="2"/>
        <v>6934</v>
      </c>
      <c r="F15" s="939">
        <f t="shared" si="2"/>
        <v>59</v>
      </c>
      <c r="G15" s="939">
        <f t="shared" si="2"/>
        <v>0</v>
      </c>
      <c r="H15" s="939">
        <f t="shared" si="2"/>
        <v>14180</v>
      </c>
      <c r="I15" s="939">
        <f t="shared" si="2"/>
        <v>11030</v>
      </c>
      <c r="J15" s="939">
        <f t="shared" si="2"/>
        <v>4867</v>
      </c>
      <c r="K15" s="939">
        <f t="shared" si="2"/>
        <v>211</v>
      </c>
      <c r="L15" s="939">
        <f t="shared" si="2"/>
        <v>5873</v>
      </c>
      <c r="M15" s="939">
        <f t="shared" si="2"/>
        <v>42</v>
      </c>
      <c r="N15" s="939">
        <f t="shared" si="2"/>
        <v>3</v>
      </c>
      <c r="O15" s="939">
        <f t="shared" si="2"/>
        <v>0</v>
      </c>
      <c r="P15" s="939">
        <f t="shared" si="2"/>
        <v>34</v>
      </c>
      <c r="Q15" s="939">
        <f t="shared" si="2"/>
        <v>3150</v>
      </c>
      <c r="R15" s="939">
        <f t="shared" si="2"/>
        <v>9102</v>
      </c>
      <c r="S15" s="940">
        <f t="shared" si="1"/>
        <v>46.03807796917498</v>
      </c>
      <c r="T15" s="941">
        <f>J15+K15</f>
        <v>5078</v>
      </c>
      <c r="U15" s="429"/>
      <c r="V15" s="428"/>
      <c r="W15" s="429"/>
    </row>
    <row r="16" spans="1:23" ht="15.75">
      <c r="A16" s="488" t="s">
        <v>43</v>
      </c>
      <c r="B16" s="507" t="s">
        <v>445</v>
      </c>
      <c r="C16" s="939">
        <f>'06'!C23</f>
        <v>1408</v>
      </c>
      <c r="D16" s="939">
        <f>'06'!D23</f>
        <v>884</v>
      </c>
      <c r="E16" s="939">
        <f>'06'!E23</f>
        <v>524</v>
      </c>
      <c r="F16" s="939">
        <f>'06'!F23</f>
        <v>6</v>
      </c>
      <c r="G16" s="939">
        <f>'06'!G23</f>
        <v>0</v>
      </c>
      <c r="H16" s="939">
        <f>'06'!H23</f>
        <v>1402</v>
      </c>
      <c r="I16" s="939">
        <f>'06'!I23</f>
        <v>880</v>
      </c>
      <c r="J16" s="939">
        <f>'06'!J23</f>
        <v>313</v>
      </c>
      <c r="K16" s="939">
        <f>'06'!K23</f>
        <v>10</v>
      </c>
      <c r="L16" s="939">
        <f>'06'!L23</f>
        <v>503</v>
      </c>
      <c r="M16" s="939">
        <f>'06'!M23</f>
        <v>35</v>
      </c>
      <c r="N16" s="939">
        <f>'06'!N23</f>
        <v>0</v>
      </c>
      <c r="O16" s="939">
        <f>'06'!O23</f>
        <v>0</v>
      </c>
      <c r="P16" s="939">
        <f>'06'!P23</f>
        <v>19</v>
      </c>
      <c r="Q16" s="939">
        <f>'06'!Q23</f>
        <v>522</v>
      </c>
      <c r="R16" s="939">
        <f>'06'!R23</f>
        <v>1079</v>
      </c>
      <c r="S16" s="940">
        <f t="shared" si="1"/>
        <v>36.70454545454545</v>
      </c>
      <c r="T16" s="941">
        <f>J16+K16</f>
        <v>323</v>
      </c>
      <c r="U16" s="429"/>
      <c r="V16" s="428"/>
      <c r="W16" s="429"/>
    </row>
    <row r="17" spans="1:23" ht="15.75">
      <c r="A17" s="488" t="s">
        <v>44</v>
      </c>
      <c r="B17" s="942" t="s">
        <v>444</v>
      </c>
      <c r="C17" s="939">
        <f>'06'!C32</f>
        <v>2179</v>
      </c>
      <c r="D17" s="939">
        <f>'06'!D32</f>
        <v>1103</v>
      </c>
      <c r="E17" s="939">
        <f>'06'!E32</f>
        <v>1076</v>
      </c>
      <c r="F17" s="939">
        <f>'06'!F32</f>
        <v>28</v>
      </c>
      <c r="G17" s="939">
        <f>'06'!G32</f>
        <v>0</v>
      </c>
      <c r="H17" s="939">
        <f>'06'!H32</f>
        <v>2151</v>
      </c>
      <c r="I17" s="939">
        <f>'06'!I32</f>
        <v>1732</v>
      </c>
      <c r="J17" s="939">
        <f>'06'!J32</f>
        <v>834</v>
      </c>
      <c r="K17" s="939">
        <f>'06'!K32</f>
        <v>8</v>
      </c>
      <c r="L17" s="939">
        <f>'06'!L32</f>
        <v>890</v>
      </c>
      <c r="M17" s="939">
        <f>'06'!M32</f>
        <v>0</v>
      </c>
      <c r="N17" s="939">
        <f>'06'!N32</f>
        <v>0</v>
      </c>
      <c r="O17" s="939">
        <f>'06'!O32</f>
        <v>0</v>
      </c>
      <c r="P17" s="939">
        <f>'06'!P32</f>
        <v>0</v>
      </c>
      <c r="Q17" s="939">
        <f>'06'!Q32</f>
        <v>419</v>
      </c>
      <c r="R17" s="939">
        <f>'06'!R32</f>
        <v>1309</v>
      </c>
      <c r="S17" s="940">
        <f t="shared" si="1"/>
        <v>48.61431870669746</v>
      </c>
      <c r="T17" s="941">
        <f>J17+K17</f>
        <v>842</v>
      </c>
      <c r="U17" s="429"/>
      <c r="V17" s="428"/>
      <c r="W17" s="429"/>
    </row>
    <row r="18" spans="1:23" ht="15.75">
      <c r="A18" s="488" t="s">
        <v>49</v>
      </c>
      <c r="B18" s="507" t="s">
        <v>443</v>
      </c>
      <c r="C18" s="939">
        <f>'06'!C38</f>
        <v>996</v>
      </c>
      <c r="D18" s="939">
        <f>'06'!D38</f>
        <v>556</v>
      </c>
      <c r="E18" s="939">
        <f>'06'!E38</f>
        <v>440</v>
      </c>
      <c r="F18" s="939">
        <f>'06'!F38</f>
        <v>6</v>
      </c>
      <c r="G18" s="939">
        <f>'06'!G38</f>
        <v>0</v>
      </c>
      <c r="H18" s="939">
        <f>'06'!H38</f>
        <v>990</v>
      </c>
      <c r="I18" s="939">
        <f>'06'!I38</f>
        <v>642</v>
      </c>
      <c r="J18" s="939">
        <f>'06'!J38</f>
        <v>321</v>
      </c>
      <c r="K18" s="939">
        <f>'06'!K38</f>
        <v>2</v>
      </c>
      <c r="L18" s="939">
        <f>'06'!L38</f>
        <v>312</v>
      </c>
      <c r="M18" s="939">
        <f>'06'!M38</f>
        <v>3</v>
      </c>
      <c r="N18" s="939">
        <f>'06'!N38</f>
        <v>0</v>
      </c>
      <c r="O18" s="939">
        <f>'06'!O38</f>
        <v>0</v>
      </c>
      <c r="P18" s="939">
        <f>'06'!P38</f>
        <v>4</v>
      </c>
      <c r="Q18" s="939">
        <f>'06'!Q38</f>
        <v>348</v>
      </c>
      <c r="R18" s="939">
        <f>'06'!R38</f>
        <v>667</v>
      </c>
      <c r="S18" s="940">
        <f t="shared" si="1"/>
        <v>50.31152647975078</v>
      </c>
      <c r="T18" s="941">
        <f>J18+K18</f>
        <v>323</v>
      </c>
      <c r="U18" s="429"/>
      <c r="V18" s="428"/>
      <c r="W18" s="429"/>
    </row>
    <row r="19" spans="1:23" ht="15.75">
      <c r="A19" s="488" t="s">
        <v>58</v>
      </c>
      <c r="B19" s="507" t="s">
        <v>442</v>
      </c>
      <c r="C19" s="939">
        <f>'06'!C43</f>
        <v>1051</v>
      </c>
      <c r="D19" s="939">
        <f>'06'!D43</f>
        <v>384</v>
      </c>
      <c r="E19" s="939">
        <f>'06'!E43</f>
        <v>667</v>
      </c>
      <c r="F19" s="939">
        <f>'06'!F43</f>
        <v>1</v>
      </c>
      <c r="G19" s="939">
        <f>'06'!G43</f>
        <v>0</v>
      </c>
      <c r="H19" s="939">
        <f>'06'!H43</f>
        <v>1050</v>
      </c>
      <c r="I19" s="939">
        <f>'06'!I43</f>
        <v>832</v>
      </c>
      <c r="J19" s="939">
        <f>'06'!J43</f>
        <v>447</v>
      </c>
      <c r="K19" s="939">
        <f>'06'!K43</f>
        <v>22</v>
      </c>
      <c r="L19" s="939">
        <f>'06'!L43</f>
        <v>363</v>
      </c>
      <c r="M19" s="939">
        <f>'06'!M43</f>
        <v>0</v>
      </c>
      <c r="N19" s="939">
        <f>'06'!N43</f>
        <v>0</v>
      </c>
      <c r="O19" s="939">
        <f>'06'!O43</f>
        <v>0</v>
      </c>
      <c r="P19" s="939">
        <f>'06'!P43</f>
        <v>0</v>
      </c>
      <c r="Q19" s="939">
        <f>'06'!Q43</f>
        <v>218</v>
      </c>
      <c r="R19" s="939">
        <f>'06'!R43</f>
        <v>581</v>
      </c>
      <c r="S19" s="940">
        <f t="shared" si="1"/>
        <v>56.370192307692314</v>
      </c>
      <c r="T19" s="941">
        <f>J19+K19</f>
        <v>469</v>
      </c>
      <c r="U19" s="429"/>
      <c r="V19" s="428"/>
      <c r="W19" s="429"/>
    </row>
    <row r="20" spans="1:23" ht="15.75">
      <c r="A20" s="488" t="s">
        <v>59</v>
      </c>
      <c r="B20" s="507" t="s">
        <v>441</v>
      </c>
      <c r="C20" s="939">
        <f>'06'!C47</f>
        <v>989</v>
      </c>
      <c r="D20" s="939">
        <f>'06'!D47</f>
        <v>449</v>
      </c>
      <c r="E20" s="939">
        <f>'06'!E47</f>
        <v>540</v>
      </c>
      <c r="F20" s="939">
        <f>'06'!F47</f>
        <v>5</v>
      </c>
      <c r="G20" s="939">
        <f>'06'!G47</f>
        <v>0</v>
      </c>
      <c r="H20" s="939">
        <f>'06'!H47</f>
        <v>984</v>
      </c>
      <c r="I20" s="939">
        <f>'06'!I47</f>
        <v>728</v>
      </c>
      <c r="J20" s="939">
        <f>'06'!J47</f>
        <v>414</v>
      </c>
      <c r="K20" s="939">
        <f>'06'!K47</f>
        <v>13</v>
      </c>
      <c r="L20" s="939">
        <f>'06'!L47</f>
        <v>298</v>
      </c>
      <c r="M20" s="939">
        <f>'06'!M47</f>
        <v>1</v>
      </c>
      <c r="N20" s="939">
        <f>'06'!N47</f>
        <v>0</v>
      </c>
      <c r="O20" s="939">
        <f>'06'!O47</f>
        <v>0</v>
      </c>
      <c r="P20" s="939">
        <f>'06'!P47</f>
        <v>2</v>
      </c>
      <c r="Q20" s="939">
        <f>'06'!Q47</f>
        <v>256</v>
      </c>
      <c r="R20" s="939">
        <f>'06'!R47</f>
        <v>557</v>
      </c>
      <c r="S20" s="940">
        <f t="shared" si="1"/>
        <v>58.65384615384615</v>
      </c>
      <c r="T20" s="941">
        <f>J20+K20</f>
        <v>427</v>
      </c>
      <c r="U20" s="429"/>
      <c r="V20" s="428"/>
      <c r="W20" s="429"/>
    </row>
    <row r="21" spans="1:23" ht="15.75">
      <c r="A21" s="488" t="s">
        <v>60</v>
      </c>
      <c r="B21" s="507" t="s">
        <v>440</v>
      </c>
      <c r="C21" s="939">
        <f>'06'!C53</f>
        <v>2231</v>
      </c>
      <c r="D21" s="939">
        <f>'06'!D53</f>
        <v>1095</v>
      </c>
      <c r="E21" s="939">
        <f>'06'!E53</f>
        <v>1136</v>
      </c>
      <c r="F21" s="939">
        <f>'06'!F53</f>
        <v>1</v>
      </c>
      <c r="G21" s="939">
        <f>'06'!G53</f>
        <v>0</v>
      </c>
      <c r="H21" s="939">
        <f>'06'!H53</f>
        <v>2230</v>
      </c>
      <c r="I21" s="939">
        <f>'06'!I53</f>
        <v>1910</v>
      </c>
      <c r="J21" s="939">
        <f>'06'!J53</f>
        <v>877</v>
      </c>
      <c r="K21" s="939">
        <f>'06'!K53</f>
        <v>44</v>
      </c>
      <c r="L21" s="939">
        <f>'06'!L53</f>
        <v>989</v>
      </c>
      <c r="M21" s="939">
        <f>'06'!M53</f>
        <v>0</v>
      </c>
      <c r="N21" s="939">
        <f>'06'!N53</f>
        <v>0</v>
      </c>
      <c r="O21" s="939">
        <f>'06'!O53</f>
        <v>0</v>
      </c>
      <c r="P21" s="939">
        <f>'06'!P53</f>
        <v>0</v>
      </c>
      <c r="Q21" s="939">
        <f>'06'!Q53</f>
        <v>320</v>
      </c>
      <c r="R21" s="939">
        <f>'06'!R53</f>
        <v>1309</v>
      </c>
      <c r="S21" s="940">
        <f t="shared" si="1"/>
        <v>48.21989528795812</v>
      </c>
      <c r="T21" s="941">
        <f>J21+K21</f>
        <v>921</v>
      </c>
      <c r="U21" s="429"/>
      <c r="V21" s="428"/>
      <c r="W21" s="429"/>
    </row>
    <row r="22" spans="1:23" ht="15.75">
      <c r="A22" s="488" t="s">
        <v>61</v>
      </c>
      <c r="B22" s="507" t="s">
        <v>439</v>
      </c>
      <c r="C22" s="939">
        <f>'06'!C60</f>
        <v>1988</v>
      </c>
      <c r="D22" s="939">
        <f>'06'!D60</f>
        <v>974</v>
      </c>
      <c r="E22" s="939">
        <f>'06'!E60</f>
        <v>1014</v>
      </c>
      <c r="F22" s="939">
        <f>'06'!F60</f>
        <v>2</v>
      </c>
      <c r="G22" s="939">
        <f>'06'!G60</f>
        <v>0</v>
      </c>
      <c r="H22" s="939">
        <f>'06'!H60</f>
        <v>1986</v>
      </c>
      <c r="I22" s="939">
        <f>'06'!I60</f>
        <v>1621</v>
      </c>
      <c r="J22" s="939">
        <f>'06'!J60</f>
        <v>726</v>
      </c>
      <c r="K22" s="939">
        <f>'06'!K60</f>
        <v>46</v>
      </c>
      <c r="L22" s="939">
        <f>'06'!L60</f>
        <v>837</v>
      </c>
      <c r="M22" s="939">
        <f>'06'!M60</f>
        <v>1</v>
      </c>
      <c r="N22" s="939">
        <f>'06'!N60</f>
        <v>2</v>
      </c>
      <c r="O22" s="939">
        <f>'06'!O60</f>
        <v>0</v>
      </c>
      <c r="P22" s="939">
        <f>'06'!P60</f>
        <v>9</v>
      </c>
      <c r="Q22" s="939">
        <f>'06'!Q60</f>
        <v>365</v>
      </c>
      <c r="R22" s="939">
        <f>'06'!R60</f>
        <v>1214</v>
      </c>
      <c r="S22" s="940">
        <f t="shared" si="1"/>
        <v>47.62492288710673</v>
      </c>
      <c r="T22" s="941">
        <f>J22+K22</f>
        <v>772</v>
      </c>
      <c r="U22" s="429"/>
      <c r="V22" s="428"/>
      <c r="W22" s="429"/>
    </row>
    <row r="23" spans="1:23" ht="15.75">
      <c r="A23" s="488" t="s">
        <v>62</v>
      </c>
      <c r="B23" s="507" t="s">
        <v>438</v>
      </c>
      <c r="C23" s="939">
        <f>'06'!C67</f>
        <v>2267</v>
      </c>
      <c r="D23" s="939">
        <f>'06'!D67</f>
        <v>1261</v>
      </c>
      <c r="E23" s="939">
        <f>'06'!E67</f>
        <v>1006</v>
      </c>
      <c r="F23" s="939">
        <f>'06'!F67</f>
        <v>4</v>
      </c>
      <c r="G23" s="939">
        <f>'06'!G67</f>
        <v>0</v>
      </c>
      <c r="H23" s="939">
        <f>'06'!H67</f>
        <v>2263</v>
      </c>
      <c r="I23" s="939">
        <f>'06'!I67</f>
        <v>1828</v>
      </c>
      <c r="J23" s="939">
        <f>'06'!J67</f>
        <v>555</v>
      </c>
      <c r="K23" s="939">
        <f>'06'!K67</f>
        <v>51</v>
      </c>
      <c r="L23" s="939">
        <f>'06'!L67</f>
        <v>1221</v>
      </c>
      <c r="M23" s="939">
        <f>'06'!M67</f>
        <v>0</v>
      </c>
      <c r="N23" s="939">
        <f>'06'!N67</f>
        <v>1</v>
      </c>
      <c r="O23" s="939">
        <f>'06'!O67</f>
        <v>0</v>
      </c>
      <c r="P23" s="939">
        <f>'06'!P67</f>
        <v>0</v>
      </c>
      <c r="Q23" s="939">
        <f>'06'!Q67</f>
        <v>435</v>
      </c>
      <c r="R23" s="939">
        <f>'06'!R67</f>
        <v>1657</v>
      </c>
      <c r="S23" s="940">
        <f t="shared" si="1"/>
        <v>33.15098468271335</v>
      </c>
      <c r="T23" s="941">
        <f>J23+K23</f>
        <v>606</v>
      </c>
      <c r="U23" s="429"/>
      <c r="V23" s="428"/>
      <c r="W23" s="429"/>
    </row>
    <row r="24" spans="1:23" ht="15.75">
      <c r="A24" s="488" t="s">
        <v>63</v>
      </c>
      <c r="B24" s="507" t="s">
        <v>437</v>
      </c>
      <c r="C24" s="939">
        <f>'06'!C74</f>
        <v>1130</v>
      </c>
      <c r="D24" s="939">
        <f>'06'!D74</f>
        <v>599</v>
      </c>
      <c r="E24" s="939">
        <f>'06'!E74</f>
        <v>531</v>
      </c>
      <c r="F24" s="939">
        <f>'06'!F74</f>
        <v>6</v>
      </c>
      <c r="G24" s="939">
        <f>'06'!G74</f>
        <v>0</v>
      </c>
      <c r="H24" s="939">
        <f>'06'!H74</f>
        <v>1124</v>
      </c>
      <c r="I24" s="939">
        <f>'06'!I74</f>
        <v>857</v>
      </c>
      <c r="J24" s="939">
        <f>'06'!J74</f>
        <v>380</v>
      </c>
      <c r="K24" s="939">
        <f>'06'!K74</f>
        <v>15</v>
      </c>
      <c r="L24" s="939">
        <f>'06'!L74</f>
        <v>460</v>
      </c>
      <c r="M24" s="939">
        <f>'06'!M74</f>
        <v>2</v>
      </c>
      <c r="N24" s="939">
        <f>'06'!N74</f>
        <v>0</v>
      </c>
      <c r="O24" s="939">
        <f>'06'!O74</f>
        <v>0</v>
      </c>
      <c r="P24" s="939">
        <f>'06'!P74</f>
        <v>0</v>
      </c>
      <c r="Q24" s="939">
        <f>'06'!Q74</f>
        <v>267</v>
      </c>
      <c r="R24" s="939">
        <f>'06'!R74</f>
        <v>729</v>
      </c>
      <c r="S24" s="940">
        <f t="shared" si="1"/>
        <v>46.09101516919487</v>
      </c>
      <c r="T24" s="941">
        <f>J24+K24</f>
        <v>395</v>
      </c>
      <c r="U24" s="429"/>
      <c r="V24" s="428"/>
      <c r="W24" s="429"/>
    </row>
    <row r="25" spans="1:20" ht="16.5">
      <c r="A25" s="427"/>
      <c r="B25" s="427"/>
      <c r="C25" s="427"/>
      <c r="D25" s="427"/>
      <c r="E25" s="427"/>
      <c r="F25" s="426"/>
      <c r="G25" s="426"/>
      <c r="H25" s="426"/>
      <c r="I25" s="426"/>
      <c r="J25" s="426"/>
      <c r="K25" s="426"/>
      <c r="L25" s="426"/>
      <c r="M25" s="858" t="str">
        <f>'Thong tin'!B8</f>
        <v>Trà Vinh, ngày 03 tháng 5 năm 2019</v>
      </c>
      <c r="N25" s="858"/>
      <c r="O25" s="858"/>
      <c r="P25" s="858"/>
      <c r="Q25" s="858"/>
      <c r="R25" s="858"/>
      <c r="S25" s="858"/>
      <c r="T25" s="455"/>
    </row>
    <row r="26" spans="1:20" ht="16.5">
      <c r="A26" s="425"/>
      <c r="B26" s="875"/>
      <c r="C26" s="875"/>
      <c r="D26" s="875"/>
      <c r="E26" s="875"/>
      <c r="F26" s="424"/>
      <c r="G26" s="424"/>
      <c r="H26" s="424"/>
      <c r="I26" s="424"/>
      <c r="J26" s="424"/>
      <c r="K26" s="424"/>
      <c r="L26" s="424"/>
      <c r="M26" s="424"/>
      <c r="N26" s="876" t="str">
        <f>'Thong tin'!B7</f>
        <v>PHÓ CỤC TRƯỞNG</v>
      </c>
      <c r="O26" s="876"/>
      <c r="P26" s="876"/>
      <c r="Q26" s="876"/>
      <c r="R26" s="876"/>
      <c r="S26" s="876"/>
      <c r="T26" s="456"/>
    </row>
    <row r="27" spans="1:20" ht="16.5">
      <c r="A27" s="394"/>
      <c r="B27" s="875" t="s">
        <v>4</v>
      </c>
      <c r="C27" s="875"/>
      <c r="D27" s="875"/>
      <c r="E27" s="875"/>
      <c r="F27" s="395"/>
      <c r="G27" s="395"/>
      <c r="H27" s="395"/>
      <c r="I27" s="395"/>
      <c r="J27" s="395"/>
      <c r="K27" s="395"/>
      <c r="L27" s="395"/>
      <c r="M27" s="395"/>
      <c r="N27" s="867"/>
      <c r="O27" s="867"/>
      <c r="P27" s="867"/>
      <c r="Q27" s="867"/>
      <c r="R27" s="867"/>
      <c r="S27" s="867"/>
      <c r="T27" s="457"/>
    </row>
    <row r="28" spans="1:20" ht="15.75">
      <c r="A28" s="394"/>
      <c r="B28" s="394"/>
      <c r="C28" s="394"/>
      <c r="D28" s="395"/>
      <c r="E28" s="395"/>
      <c r="F28" s="395"/>
      <c r="G28" s="395"/>
      <c r="H28" s="395"/>
      <c r="I28" s="395"/>
      <c r="J28" s="395"/>
      <c r="K28" s="395"/>
      <c r="L28" s="395"/>
      <c r="M28" s="395"/>
      <c r="N28" s="395"/>
      <c r="O28" s="395"/>
      <c r="P28" s="395"/>
      <c r="Q28" s="395"/>
      <c r="R28" s="394"/>
      <c r="S28" s="394"/>
      <c r="T28" s="394"/>
    </row>
    <row r="29" spans="1:20" ht="15.75">
      <c r="A29" s="394"/>
      <c r="B29" s="394"/>
      <c r="C29" s="394"/>
      <c r="D29" s="395"/>
      <c r="E29" s="395"/>
      <c r="F29" s="395"/>
      <c r="G29" s="395"/>
      <c r="H29" s="395"/>
      <c r="I29" s="395"/>
      <c r="J29" s="395"/>
      <c r="K29" s="395"/>
      <c r="L29" s="395"/>
      <c r="M29" s="395"/>
      <c r="N29" s="395"/>
      <c r="O29" s="395"/>
      <c r="P29" s="395"/>
      <c r="Q29" s="395"/>
      <c r="R29" s="394"/>
      <c r="S29" s="394"/>
      <c r="T29" s="394"/>
    </row>
    <row r="30" spans="1:20" ht="15.75">
      <c r="A30" s="423"/>
      <c r="B30" s="394"/>
      <c r="C30" s="394"/>
      <c r="D30" s="395"/>
      <c r="E30" s="395"/>
      <c r="F30" s="395"/>
      <c r="G30" s="395"/>
      <c r="H30" s="395"/>
      <c r="I30" s="395"/>
      <c r="J30" s="395"/>
      <c r="K30" s="395"/>
      <c r="L30" s="395"/>
      <c r="M30" s="395"/>
      <c r="N30" s="395"/>
      <c r="O30" s="395"/>
      <c r="P30" s="395"/>
      <c r="Q30" s="395"/>
      <c r="R30" s="394"/>
      <c r="S30" s="394"/>
      <c r="T30" s="394"/>
    </row>
    <row r="31" spans="1:20" ht="15.75">
      <c r="A31" s="394"/>
      <c r="B31" s="868"/>
      <c r="C31" s="868"/>
      <c r="D31" s="868"/>
      <c r="E31" s="868"/>
      <c r="F31" s="868"/>
      <c r="G31" s="868"/>
      <c r="H31" s="868"/>
      <c r="I31" s="868"/>
      <c r="J31" s="868"/>
      <c r="K31" s="868"/>
      <c r="L31" s="868"/>
      <c r="M31" s="868"/>
      <c r="N31" s="868"/>
      <c r="O31" s="868"/>
      <c r="P31" s="395"/>
      <c r="Q31" s="395"/>
      <c r="R31" s="394"/>
      <c r="S31" s="394"/>
      <c r="T31" s="394"/>
    </row>
    <row r="32" spans="1:20" ht="15.75">
      <c r="A32" s="394"/>
      <c r="B32" s="422"/>
      <c r="C32" s="422"/>
      <c r="D32" s="422"/>
      <c r="E32" s="422"/>
      <c r="F32" s="422"/>
      <c r="G32" s="422"/>
      <c r="H32" s="422"/>
      <c r="I32" s="422"/>
      <c r="J32" s="422"/>
      <c r="K32" s="422"/>
      <c r="L32" s="422"/>
      <c r="M32" s="422"/>
      <c r="N32" s="422"/>
      <c r="O32" s="422"/>
      <c r="P32" s="395"/>
      <c r="Q32" s="395"/>
      <c r="R32" s="394"/>
      <c r="S32" s="394"/>
      <c r="T32" s="394"/>
    </row>
    <row r="33" spans="1:20" ht="15.75">
      <c r="A33" s="394"/>
      <c r="B33" s="872"/>
      <c r="C33" s="872"/>
      <c r="D33" s="872"/>
      <c r="E33" s="872"/>
      <c r="F33" s="422"/>
      <c r="G33" s="422"/>
      <c r="H33" s="422"/>
      <c r="I33" s="422"/>
      <c r="J33" s="422"/>
      <c r="K33" s="422"/>
      <c r="L33" s="422"/>
      <c r="M33" s="422"/>
      <c r="N33" s="422"/>
      <c r="O33" s="871"/>
      <c r="P33" s="871"/>
      <c r="Q33" s="871"/>
      <c r="R33" s="871"/>
      <c r="S33" s="394"/>
      <c r="T33" s="394"/>
    </row>
    <row r="34" spans="1:20" ht="15.75">
      <c r="A34" s="421"/>
      <c r="B34" s="869" t="str">
        <f>'Thong tin'!B5</f>
        <v>Nhan Quốc Hải</v>
      </c>
      <c r="C34" s="869"/>
      <c r="D34" s="869"/>
      <c r="E34" s="869"/>
      <c r="F34" s="421"/>
      <c r="G34" s="421"/>
      <c r="H34" s="421"/>
      <c r="I34" s="421"/>
      <c r="J34" s="421"/>
      <c r="K34" s="421"/>
      <c r="L34" s="421"/>
      <c r="M34" s="421"/>
      <c r="N34" s="421"/>
      <c r="O34" s="870" t="str">
        <f>'Thong tin'!B6</f>
        <v>Trần Việt Hồng</v>
      </c>
      <c r="P34" s="870"/>
      <c r="Q34" s="870"/>
      <c r="R34" s="870"/>
      <c r="S34" s="394"/>
      <c r="T34" s="394"/>
    </row>
  </sheetData>
  <sheetProtection/>
  <mergeCells count="48">
    <mergeCell ref="T7:T11"/>
    <mergeCell ref="V7:V11"/>
    <mergeCell ref="B31:O31"/>
    <mergeCell ref="B34:E34"/>
    <mergeCell ref="O34:R34"/>
    <mergeCell ref="O33:R33"/>
    <mergeCell ref="B33:E33"/>
    <mergeCell ref="U7:U11"/>
    <mergeCell ref="A13:B13"/>
    <mergeCell ref="B26:E26"/>
    <mergeCell ref="N26:S26"/>
    <mergeCell ref="B27:E27"/>
    <mergeCell ref="N27:S27"/>
    <mergeCell ref="L10:L11"/>
    <mergeCell ref="M10:M11"/>
    <mergeCell ref="N10:N11"/>
    <mergeCell ref="O10:O11"/>
    <mergeCell ref="P10:P11"/>
    <mergeCell ref="S7:S11"/>
    <mergeCell ref="A12:B12"/>
    <mergeCell ref="M25:S25"/>
    <mergeCell ref="D8:E9"/>
    <mergeCell ref="H8:H11"/>
    <mergeCell ref="I8:P8"/>
    <mergeCell ref="Q8:Q11"/>
    <mergeCell ref="I9:I11"/>
    <mergeCell ref="J9:P9"/>
    <mergeCell ref="D10:D11"/>
    <mergeCell ref="E10:E11"/>
    <mergeCell ref="P6:S6"/>
    <mergeCell ref="A7:B11"/>
    <mergeCell ref="C7:E7"/>
    <mergeCell ref="F7:F11"/>
    <mergeCell ref="G7:G11"/>
    <mergeCell ref="H7:Q7"/>
    <mergeCell ref="R7:R11"/>
    <mergeCell ref="C8:C11"/>
    <mergeCell ref="J10:J11"/>
    <mergeCell ref="K10:K11"/>
    <mergeCell ref="P5:S5"/>
    <mergeCell ref="E2:O2"/>
    <mergeCell ref="P2:S2"/>
    <mergeCell ref="A3:D3"/>
    <mergeCell ref="E3:O3"/>
    <mergeCell ref="P3:S3"/>
    <mergeCell ref="A4:D4"/>
    <mergeCell ref="E4:O4"/>
    <mergeCell ref="P4:S4"/>
  </mergeCells>
  <printOptions/>
  <pageMargins left="0" right="0" top="0.75" bottom="0" header="0.3" footer="0.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W33"/>
  <sheetViews>
    <sheetView tabSelected="1" view="pageBreakPreview" zoomScale="140" zoomScaleNormal="80" zoomScaleSheetLayoutView="140" zoomScalePageLayoutView="0" workbookViewId="0" topLeftCell="A8">
      <pane xSplit="2" ySplit="5" topLeftCell="H13" activePane="bottomRight" state="frozen"/>
      <selection pane="topLeft" activeCell="F26" sqref="F26"/>
      <selection pane="topRight" activeCell="F26" sqref="F26"/>
      <selection pane="bottomLeft" activeCell="F26" sqref="F26"/>
      <selection pane="bottomRight" activeCell="N20" sqref="N20"/>
    </sheetView>
  </sheetViews>
  <sheetFormatPr defaultColWidth="9.00390625" defaultRowHeight="15.75"/>
  <cols>
    <col min="1" max="1" width="3.125" style="0" customWidth="1"/>
    <col min="2" max="2" width="7.625" style="0" customWidth="1"/>
    <col min="3" max="3" width="6.875" style="0" customWidth="1"/>
    <col min="4" max="4" width="7.125" style="0" customWidth="1"/>
    <col min="5" max="5" width="6.625" style="0" customWidth="1"/>
    <col min="6" max="6" width="6.125" style="0" customWidth="1"/>
    <col min="7" max="7" width="4.00390625" style="0" customWidth="1"/>
    <col min="8" max="9" width="7.00390625" style="0" customWidth="1"/>
    <col min="10" max="10" width="6.00390625" style="0" customWidth="1"/>
    <col min="11" max="11" width="6.25390625" style="0" customWidth="1"/>
    <col min="12" max="12" width="5.00390625" style="0" customWidth="1"/>
    <col min="13" max="13" width="7.625" style="0" customWidth="1"/>
    <col min="14" max="14" width="6.125" style="0" customWidth="1"/>
    <col min="15" max="15" width="5.625" style="0" customWidth="1"/>
    <col min="16" max="16" width="3.50390625" style="0" customWidth="1"/>
    <col min="17" max="17" width="5.625" style="0" customWidth="1"/>
    <col min="18" max="19" width="6.875" style="0" customWidth="1"/>
    <col min="20" max="20" width="5.00390625" style="0" customWidth="1"/>
    <col min="21" max="21" width="6.375" style="0" customWidth="1"/>
  </cols>
  <sheetData>
    <row r="1" spans="1:22" ht="16.5">
      <c r="A1" s="395" t="s">
        <v>528</v>
      </c>
      <c r="B1" s="395"/>
      <c r="C1" s="395"/>
      <c r="D1" s="394"/>
      <c r="E1" s="829" t="s">
        <v>527</v>
      </c>
      <c r="F1" s="829"/>
      <c r="G1" s="829"/>
      <c r="H1" s="829"/>
      <c r="I1" s="829"/>
      <c r="J1" s="829"/>
      <c r="K1" s="829"/>
      <c r="L1" s="829"/>
      <c r="M1" s="829"/>
      <c r="N1" s="829"/>
      <c r="O1" s="829"/>
      <c r="P1" s="829"/>
      <c r="Q1" s="883" t="s">
        <v>429</v>
      </c>
      <c r="R1" s="883"/>
      <c r="S1" s="883"/>
      <c r="T1" s="883"/>
      <c r="U1" s="462"/>
      <c r="V1" s="394"/>
    </row>
    <row r="2" spans="1:22" ht="16.5">
      <c r="A2" s="831" t="s">
        <v>245</v>
      </c>
      <c r="B2" s="831"/>
      <c r="C2" s="831"/>
      <c r="D2" s="831"/>
      <c r="E2" s="832" t="s">
        <v>34</v>
      </c>
      <c r="F2" s="832"/>
      <c r="G2" s="832"/>
      <c r="H2" s="832"/>
      <c r="I2" s="832"/>
      <c r="J2" s="832"/>
      <c r="K2" s="832"/>
      <c r="L2" s="832"/>
      <c r="M2" s="832"/>
      <c r="N2" s="832"/>
      <c r="O2" s="832"/>
      <c r="P2" s="832"/>
      <c r="Q2" s="889" t="s">
        <v>524</v>
      </c>
      <c r="R2" s="889"/>
      <c r="S2" s="889"/>
      <c r="T2" s="889"/>
      <c r="U2" s="461"/>
      <c r="V2" s="394"/>
    </row>
    <row r="3" spans="1:22" ht="16.5">
      <c r="A3" s="831" t="s">
        <v>246</v>
      </c>
      <c r="B3" s="831"/>
      <c r="C3" s="831"/>
      <c r="D3" s="831"/>
      <c r="E3" s="833" t="str">
        <f>'Thong tin'!B3</f>
        <v>07 tháng / năm 2019</v>
      </c>
      <c r="F3" s="825"/>
      <c r="G3" s="825"/>
      <c r="H3" s="825"/>
      <c r="I3" s="825"/>
      <c r="J3" s="825"/>
      <c r="K3" s="825"/>
      <c r="L3" s="825"/>
      <c r="M3" s="825"/>
      <c r="N3" s="825"/>
      <c r="O3" s="825"/>
      <c r="P3" s="825"/>
      <c r="Q3" s="883" t="s">
        <v>447</v>
      </c>
      <c r="R3" s="883"/>
      <c r="S3" s="883"/>
      <c r="T3" s="883"/>
      <c r="U3" s="462"/>
      <c r="V3" s="394"/>
    </row>
    <row r="4" spans="1:22" ht="15.75">
      <c r="A4" s="395" t="s">
        <v>523</v>
      </c>
      <c r="B4" s="395"/>
      <c r="C4" s="395"/>
      <c r="D4" s="395"/>
      <c r="E4" s="395"/>
      <c r="F4" s="395"/>
      <c r="G4" s="395"/>
      <c r="H4" s="395"/>
      <c r="I4" s="395"/>
      <c r="J4" s="395"/>
      <c r="K4" s="395"/>
      <c r="L4" s="395"/>
      <c r="M4" s="395"/>
      <c r="N4" s="395"/>
      <c r="O4" s="433"/>
      <c r="P4" s="433"/>
      <c r="Q4" s="889" t="s">
        <v>522</v>
      </c>
      <c r="R4" s="889"/>
      <c r="S4" s="889"/>
      <c r="T4" s="889"/>
      <c r="U4" s="461"/>
      <c r="V4" s="394"/>
    </row>
    <row r="5" spans="1:22" ht="15.75">
      <c r="A5" s="394"/>
      <c r="B5" s="432"/>
      <c r="C5" s="432"/>
      <c r="D5" s="394"/>
      <c r="E5" s="394"/>
      <c r="F5" s="394"/>
      <c r="G5" s="394"/>
      <c r="H5" s="394"/>
      <c r="I5" s="394"/>
      <c r="J5" s="394"/>
      <c r="K5" s="394"/>
      <c r="L5" s="394"/>
      <c r="M5" s="394"/>
      <c r="N5" s="394"/>
      <c r="O5" s="394"/>
      <c r="P5" s="394"/>
      <c r="Q5" s="879" t="s">
        <v>430</v>
      </c>
      <c r="R5" s="879"/>
      <c r="S5" s="879"/>
      <c r="T5" s="879"/>
      <c r="U5" s="475"/>
      <c r="V5" s="394"/>
    </row>
    <row r="6" spans="1:22" ht="15.75" customHeight="1">
      <c r="A6" s="906" t="s">
        <v>57</v>
      </c>
      <c r="B6" s="906"/>
      <c r="C6" s="898" t="s">
        <v>126</v>
      </c>
      <c r="D6" s="899"/>
      <c r="E6" s="900"/>
      <c r="F6" s="909" t="s">
        <v>101</v>
      </c>
      <c r="G6" s="880" t="s">
        <v>127</v>
      </c>
      <c r="H6" s="894" t="s">
        <v>102</v>
      </c>
      <c r="I6" s="895"/>
      <c r="J6" s="895"/>
      <c r="K6" s="895"/>
      <c r="L6" s="895"/>
      <c r="M6" s="895"/>
      <c r="N6" s="895"/>
      <c r="O6" s="895"/>
      <c r="P6" s="895"/>
      <c r="Q6" s="895"/>
      <c r="R6" s="896"/>
      <c r="S6" s="885" t="s">
        <v>250</v>
      </c>
      <c r="T6" s="893" t="s">
        <v>526</v>
      </c>
      <c r="U6" s="893" t="s">
        <v>520</v>
      </c>
      <c r="V6" s="394"/>
    </row>
    <row r="7" spans="1:22" ht="15.75">
      <c r="A7" s="906"/>
      <c r="B7" s="906"/>
      <c r="C7" s="885" t="s">
        <v>42</v>
      </c>
      <c r="D7" s="890" t="s">
        <v>7</v>
      </c>
      <c r="E7" s="901"/>
      <c r="F7" s="910"/>
      <c r="G7" s="882"/>
      <c r="H7" s="880" t="s">
        <v>31</v>
      </c>
      <c r="I7" s="890" t="s">
        <v>103</v>
      </c>
      <c r="J7" s="891"/>
      <c r="K7" s="891"/>
      <c r="L7" s="891"/>
      <c r="M7" s="891"/>
      <c r="N7" s="891"/>
      <c r="O7" s="891"/>
      <c r="P7" s="891"/>
      <c r="Q7" s="892"/>
      <c r="R7" s="901" t="s">
        <v>128</v>
      </c>
      <c r="S7" s="882"/>
      <c r="T7" s="893"/>
      <c r="U7" s="884"/>
      <c r="V7" s="394"/>
    </row>
    <row r="8" spans="1:22" ht="15.75">
      <c r="A8" s="906"/>
      <c r="B8" s="906"/>
      <c r="C8" s="882"/>
      <c r="D8" s="904"/>
      <c r="E8" s="903"/>
      <c r="F8" s="910"/>
      <c r="G8" s="882"/>
      <c r="H8" s="882"/>
      <c r="I8" s="880" t="s">
        <v>31</v>
      </c>
      <c r="J8" s="886" t="s">
        <v>7</v>
      </c>
      <c r="K8" s="887"/>
      <c r="L8" s="887"/>
      <c r="M8" s="887"/>
      <c r="N8" s="887"/>
      <c r="O8" s="887"/>
      <c r="P8" s="887"/>
      <c r="Q8" s="888"/>
      <c r="R8" s="902"/>
      <c r="S8" s="882"/>
      <c r="T8" s="893"/>
      <c r="U8" s="884"/>
      <c r="V8" s="394"/>
    </row>
    <row r="9" spans="1:22" ht="15.75">
      <c r="A9" s="906"/>
      <c r="B9" s="906"/>
      <c r="C9" s="882"/>
      <c r="D9" s="885" t="s">
        <v>129</v>
      </c>
      <c r="E9" s="885" t="s">
        <v>130</v>
      </c>
      <c r="F9" s="910"/>
      <c r="G9" s="882"/>
      <c r="H9" s="882"/>
      <c r="I9" s="882"/>
      <c r="J9" s="888" t="s">
        <v>131</v>
      </c>
      <c r="K9" s="893" t="s">
        <v>132</v>
      </c>
      <c r="L9" s="893" t="s">
        <v>124</v>
      </c>
      <c r="M9" s="884" t="s">
        <v>105</v>
      </c>
      <c r="N9" s="880" t="s">
        <v>133</v>
      </c>
      <c r="O9" s="880" t="s">
        <v>108</v>
      </c>
      <c r="P9" s="880" t="s">
        <v>251</v>
      </c>
      <c r="Q9" s="880" t="s">
        <v>111</v>
      </c>
      <c r="R9" s="902"/>
      <c r="S9" s="882"/>
      <c r="T9" s="893"/>
      <c r="U9" s="884"/>
      <c r="V9" s="491"/>
    </row>
    <row r="10" spans="1:22" ht="15.75">
      <c r="A10" s="906"/>
      <c r="B10" s="906"/>
      <c r="C10" s="881"/>
      <c r="D10" s="881"/>
      <c r="E10" s="881"/>
      <c r="F10" s="904"/>
      <c r="G10" s="881"/>
      <c r="H10" s="881"/>
      <c r="I10" s="881"/>
      <c r="J10" s="888"/>
      <c r="K10" s="893"/>
      <c r="L10" s="893"/>
      <c r="M10" s="884"/>
      <c r="N10" s="881"/>
      <c r="O10" s="881" t="s">
        <v>108</v>
      </c>
      <c r="P10" s="881" t="s">
        <v>251</v>
      </c>
      <c r="Q10" s="881" t="s">
        <v>111</v>
      </c>
      <c r="R10" s="903"/>
      <c r="S10" s="881"/>
      <c r="T10" s="893"/>
      <c r="U10" s="884"/>
      <c r="V10" s="394"/>
    </row>
    <row r="11" spans="1:22" ht="15.75">
      <c r="A11" s="897" t="s">
        <v>6</v>
      </c>
      <c r="B11" s="897"/>
      <c r="C11" s="476" t="s">
        <v>43</v>
      </c>
      <c r="D11" s="476" t="s">
        <v>44</v>
      </c>
      <c r="E11" s="476" t="s">
        <v>49</v>
      </c>
      <c r="F11" s="476" t="s">
        <v>58</v>
      </c>
      <c r="G11" s="476" t="s">
        <v>59</v>
      </c>
      <c r="H11" s="476" t="s">
        <v>60</v>
      </c>
      <c r="I11" s="476" t="s">
        <v>61</v>
      </c>
      <c r="J11" s="476" t="s">
        <v>62</v>
      </c>
      <c r="K11" s="476" t="s">
        <v>63</v>
      </c>
      <c r="L11" s="476" t="s">
        <v>83</v>
      </c>
      <c r="M11" s="476" t="s">
        <v>84</v>
      </c>
      <c r="N11" s="476" t="s">
        <v>85</v>
      </c>
      <c r="O11" s="476" t="s">
        <v>86</v>
      </c>
      <c r="P11" s="476" t="s">
        <v>87</v>
      </c>
      <c r="Q11" s="476" t="s">
        <v>253</v>
      </c>
      <c r="R11" s="476" t="s">
        <v>519</v>
      </c>
      <c r="S11" s="476" t="s">
        <v>518</v>
      </c>
      <c r="T11" s="476" t="s">
        <v>517</v>
      </c>
      <c r="U11" s="476" t="s">
        <v>531</v>
      </c>
      <c r="V11" s="394"/>
    </row>
    <row r="12" spans="1:22" ht="15.75">
      <c r="A12" s="908" t="s">
        <v>30</v>
      </c>
      <c r="B12" s="908"/>
      <c r="C12" s="504">
        <f>D12+E12</f>
        <v>843721686</v>
      </c>
      <c r="D12" s="504">
        <f aca="true" t="shared" si="0" ref="D12:L12">D13+D14</f>
        <v>636078611</v>
      </c>
      <c r="E12" s="504">
        <f t="shared" si="0"/>
        <v>207643075</v>
      </c>
      <c r="F12" s="504">
        <f t="shared" si="0"/>
        <v>15918014</v>
      </c>
      <c r="G12" s="504">
        <f t="shared" si="0"/>
        <v>0</v>
      </c>
      <c r="H12" s="504">
        <f t="shared" si="0"/>
        <v>827803672</v>
      </c>
      <c r="I12" s="504">
        <f t="shared" si="0"/>
        <v>558034413</v>
      </c>
      <c r="J12" s="504">
        <f t="shared" si="0"/>
        <v>71584294</v>
      </c>
      <c r="K12" s="504">
        <f t="shared" si="0"/>
        <v>27764656</v>
      </c>
      <c r="L12" s="504">
        <f t="shared" si="0"/>
        <v>16250</v>
      </c>
      <c r="M12" s="504">
        <f aca="true" t="shared" si="1" ref="M12:S12">M13+M14</f>
        <v>440081589</v>
      </c>
      <c r="N12" s="504">
        <f t="shared" si="1"/>
        <v>15616452</v>
      </c>
      <c r="O12" s="504">
        <f t="shared" si="1"/>
        <v>1472650</v>
      </c>
      <c r="P12" s="504">
        <f t="shared" si="1"/>
        <v>0</v>
      </c>
      <c r="Q12" s="504">
        <f t="shared" si="1"/>
        <v>1498522</v>
      </c>
      <c r="R12" s="504">
        <f t="shared" si="1"/>
        <v>269769259</v>
      </c>
      <c r="S12" s="504">
        <f t="shared" si="1"/>
        <v>728438472</v>
      </c>
      <c r="T12" s="505">
        <f aca="true" t="shared" si="2" ref="T12:T23">(((J12+K12+L12))/I12)*100</f>
        <v>17.806285362548063</v>
      </c>
      <c r="U12" s="944">
        <f>+J12+K12+L12</f>
        <v>99365200</v>
      </c>
      <c r="V12" s="440"/>
    </row>
    <row r="13" spans="1:23" ht="15.75">
      <c r="A13" s="477" t="s">
        <v>0</v>
      </c>
      <c r="B13" s="478" t="s">
        <v>446</v>
      </c>
      <c r="C13" s="504">
        <f>'07'!C12</f>
        <v>93412547</v>
      </c>
      <c r="D13" s="504">
        <f>'07'!D12</f>
        <v>84755030</v>
      </c>
      <c r="E13" s="504">
        <f>'07'!E12</f>
        <v>8657517</v>
      </c>
      <c r="F13" s="504">
        <f>'07'!F12</f>
        <v>4800</v>
      </c>
      <c r="G13" s="504">
        <f>'07'!G12</f>
        <v>0</v>
      </c>
      <c r="H13" s="504">
        <f>'07'!H12</f>
        <v>93407747</v>
      </c>
      <c r="I13" s="504">
        <f>'07'!I12</f>
        <v>50611342</v>
      </c>
      <c r="J13" s="504">
        <f>'07'!J12</f>
        <v>6899896</v>
      </c>
      <c r="K13" s="504">
        <f>'07'!K12</f>
        <v>349734</v>
      </c>
      <c r="L13" s="504">
        <f>'07'!L12</f>
        <v>0</v>
      </c>
      <c r="M13" s="504">
        <f>'07'!M12</f>
        <v>42516391</v>
      </c>
      <c r="N13" s="504">
        <f>'07'!N12</f>
        <v>633931</v>
      </c>
      <c r="O13" s="504">
        <f>'07'!O12</f>
        <v>23750</v>
      </c>
      <c r="P13" s="504">
        <f>'07'!P12</f>
        <v>0</v>
      </c>
      <c r="Q13" s="504">
        <f>'07'!Q12</f>
        <v>187640</v>
      </c>
      <c r="R13" s="504">
        <f>'07'!R12</f>
        <v>42796405</v>
      </c>
      <c r="S13" s="504">
        <f>'07'!S12</f>
        <v>86158117</v>
      </c>
      <c r="T13" s="505">
        <f t="shared" si="2"/>
        <v>14.324121261198725</v>
      </c>
      <c r="U13" s="944">
        <f>+J13+K13+L13</f>
        <v>7249630</v>
      </c>
      <c r="V13" s="511">
        <f aca="true" t="shared" si="3" ref="V13:V23">C13-(F13+G13+H13)</f>
        <v>0</v>
      </c>
      <c r="W13" s="512"/>
    </row>
    <row r="14" spans="1:23" ht="15.75">
      <c r="A14" s="477" t="s">
        <v>1</v>
      </c>
      <c r="B14" s="478" t="s">
        <v>17</v>
      </c>
      <c r="C14" s="504">
        <f>SUM(C15:C23)</f>
        <v>750309139</v>
      </c>
      <c r="D14" s="504">
        <f>SUM(D15:D23)</f>
        <v>551323581</v>
      </c>
      <c r="E14" s="504">
        <f>SUM(E15:E23)</f>
        <v>198985558</v>
      </c>
      <c r="F14" s="504">
        <f>SUM(F15:F23)</f>
        <v>15913214</v>
      </c>
      <c r="G14" s="504">
        <f>SUM(G15:G23)</f>
        <v>0</v>
      </c>
      <c r="H14" s="504">
        <f>I14+R14</f>
        <v>734395925</v>
      </c>
      <c r="I14" s="504">
        <f>SUM(J14:Q14)</f>
        <v>507423071</v>
      </c>
      <c r="J14" s="504">
        <f aca="true" t="shared" si="4" ref="J14:R14">SUM(J15:J23)</f>
        <v>64684398</v>
      </c>
      <c r="K14" s="504">
        <f t="shared" si="4"/>
        <v>27414922</v>
      </c>
      <c r="L14" s="504">
        <f t="shared" si="4"/>
        <v>16250</v>
      </c>
      <c r="M14" s="504">
        <f t="shared" si="4"/>
        <v>397565198</v>
      </c>
      <c r="N14" s="504">
        <f t="shared" si="4"/>
        <v>14982521</v>
      </c>
      <c r="O14" s="504">
        <f t="shared" si="4"/>
        <v>1448900</v>
      </c>
      <c r="P14" s="504">
        <f t="shared" si="4"/>
        <v>0</v>
      </c>
      <c r="Q14" s="504">
        <f t="shared" si="4"/>
        <v>1310882</v>
      </c>
      <c r="R14" s="504">
        <f t="shared" si="4"/>
        <v>226972854</v>
      </c>
      <c r="S14" s="504">
        <f>SUM(M14:R14)</f>
        <v>642280355</v>
      </c>
      <c r="T14" s="505">
        <f t="shared" si="2"/>
        <v>18.15360303158151</v>
      </c>
      <c r="U14" s="944">
        <f>+J14+K14+L14</f>
        <v>92115570</v>
      </c>
      <c r="V14" s="511">
        <f t="shared" si="3"/>
        <v>0</v>
      </c>
      <c r="W14" s="512"/>
    </row>
    <row r="15" spans="1:23" ht="15.75">
      <c r="A15" s="477" t="s">
        <v>43</v>
      </c>
      <c r="B15" s="478" t="s">
        <v>445</v>
      </c>
      <c r="C15" s="504">
        <f>'07'!C23</f>
        <v>171894670</v>
      </c>
      <c r="D15" s="504">
        <f>'07'!D23</f>
        <v>135558879</v>
      </c>
      <c r="E15" s="504">
        <f>'07'!E23</f>
        <v>36335791</v>
      </c>
      <c r="F15" s="504">
        <f>'07'!F23</f>
        <v>810101</v>
      </c>
      <c r="G15" s="504">
        <f>'07'!G23</f>
        <v>0</v>
      </c>
      <c r="H15" s="504">
        <f>'07'!H23</f>
        <v>171084569</v>
      </c>
      <c r="I15" s="504">
        <f>'07'!I23</f>
        <v>92948280</v>
      </c>
      <c r="J15" s="504">
        <f>'07'!J23</f>
        <v>20700423</v>
      </c>
      <c r="K15" s="504">
        <f>'07'!K23</f>
        <v>4094149</v>
      </c>
      <c r="L15" s="504">
        <f>'07'!L23</f>
        <v>0</v>
      </c>
      <c r="M15" s="504">
        <f>'07'!M23</f>
        <v>53321775</v>
      </c>
      <c r="N15" s="504">
        <f>'07'!N23</f>
        <v>14294993</v>
      </c>
      <c r="O15" s="504">
        <f>'07'!O23</f>
        <v>0</v>
      </c>
      <c r="P15" s="504">
        <f>'07'!P23</f>
        <v>0</v>
      </c>
      <c r="Q15" s="504">
        <f>'07'!Q23</f>
        <v>536940</v>
      </c>
      <c r="R15" s="504">
        <f>'07'!R23</f>
        <v>78136289</v>
      </c>
      <c r="S15" s="504">
        <f>'07'!S23</f>
        <v>146289997</v>
      </c>
      <c r="T15" s="505">
        <f t="shared" si="2"/>
        <v>26.675665219410195</v>
      </c>
      <c r="U15" s="944">
        <f>+J15+K15+L15</f>
        <v>24794572</v>
      </c>
      <c r="V15" s="511">
        <f t="shared" si="3"/>
        <v>0</v>
      </c>
      <c r="W15" s="512"/>
    </row>
    <row r="16" spans="1:23" ht="15.75">
      <c r="A16" s="477" t="s">
        <v>44</v>
      </c>
      <c r="B16" s="479" t="s">
        <v>444</v>
      </c>
      <c r="C16" s="504">
        <f>'07'!C32</f>
        <v>122874274</v>
      </c>
      <c r="D16" s="504">
        <f>'07'!D32</f>
        <v>63860512</v>
      </c>
      <c r="E16" s="504">
        <f>'07'!E32</f>
        <v>59013762</v>
      </c>
      <c r="F16" s="504">
        <f>'07'!F32</f>
        <v>4689925</v>
      </c>
      <c r="G16" s="504">
        <f>'07'!G32</f>
        <v>0</v>
      </c>
      <c r="H16" s="504">
        <f>'07'!H32</f>
        <v>118184349</v>
      </c>
      <c r="I16" s="504">
        <f>'07'!I32</f>
        <v>101521532</v>
      </c>
      <c r="J16" s="504">
        <f>'07'!J32</f>
        <v>7383450</v>
      </c>
      <c r="K16" s="504">
        <f>'07'!K32</f>
        <v>1946282</v>
      </c>
      <c r="L16" s="504">
        <f>'07'!L32</f>
        <v>0</v>
      </c>
      <c r="M16" s="504">
        <f>'07'!M32</f>
        <v>92191800</v>
      </c>
      <c r="N16" s="504">
        <f>'07'!N32</f>
        <v>0</v>
      </c>
      <c r="O16" s="504">
        <f>'07'!O32</f>
        <v>0</v>
      </c>
      <c r="P16" s="504">
        <f>'07'!P32</f>
        <v>0</v>
      </c>
      <c r="Q16" s="504">
        <f>'07'!Q32</f>
        <v>0</v>
      </c>
      <c r="R16" s="504">
        <f>'07'!R32</f>
        <v>16662817</v>
      </c>
      <c r="S16" s="504">
        <f>'07'!S32</f>
        <v>108854617</v>
      </c>
      <c r="T16" s="505">
        <f t="shared" si="2"/>
        <v>9.189904659831177</v>
      </c>
      <c r="U16" s="944">
        <f>+J16+K16+L16</f>
        <v>9329732</v>
      </c>
      <c r="V16" s="511">
        <f t="shared" si="3"/>
        <v>0</v>
      </c>
      <c r="W16" s="512"/>
    </row>
    <row r="17" spans="1:23" ht="15.75">
      <c r="A17" s="477" t="s">
        <v>49</v>
      </c>
      <c r="B17" s="478" t="s">
        <v>443</v>
      </c>
      <c r="C17" s="504">
        <f>'07'!C38</f>
        <v>46517247</v>
      </c>
      <c r="D17" s="504">
        <f>'07'!D38</f>
        <v>35061438</v>
      </c>
      <c r="E17" s="504">
        <f>'07'!E38</f>
        <v>11455809</v>
      </c>
      <c r="F17" s="504">
        <f>'07'!F38</f>
        <v>287860</v>
      </c>
      <c r="G17" s="504">
        <f>'07'!G38</f>
        <v>0</v>
      </c>
      <c r="H17" s="504">
        <f>'07'!H38</f>
        <v>46229387</v>
      </c>
      <c r="I17" s="504">
        <f>'07'!I38</f>
        <v>22312456</v>
      </c>
      <c r="J17" s="504">
        <f>'07'!J38</f>
        <v>2767438</v>
      </c>
      <c r="K17" s="504">
        <f>'07'!K38</f>
        <v>315285</v>
      </c>
      <c r="L17" s="504">
        <f>'07'!L38</f>
        <v>0</v>
      </c>
      <c r="M17" s="504">
        <f>'07'!M38</f>
        <v>18721926</v>
      </c>
      <c r="N17" s="504">
        <f>'07'!N38</f>
        <v>396967</v>
      </c>
      <c r="O17" s="504">
        <f>'07'!O38</f>
        <v>0</v>
      </c>
      <c r="P17" s="504">
        <f>'07'!P38</f>
        <v>0</v>
      </c>
      <c r="Q17" s="504">
        <f>'07'!Q38</f>
        <v>110840</v>
      </c>
      <c r="R17" s="504">
        <f>'07'!R38</f>
        <v>23916931</v>
      </c>
      <c r="S17" s="504">
        <f>'07'!S38</f>
        <v>43146664</v>
      </c>
      <c r="T17" s="505">
        <f t="shared" si="2"/>
        <v>13.81615273549447</v>
      </c>
      <c r="U17" s="944">
        <f>+J17+K17+L17</f>
        <v>3082723</v>
      </c>
      <c r="V17" s="511">
        <f t="shared" si="3"/>
        <v>0</v>
      </c>
      <c r="W17" s="512"/>
    </row>
    <row r="18" spans="1:23" ht="15.75">
      <c r="A18" s="477" t="s">
        <v>58</v>
      </c>
      <c r="B18" s="478" t="s">
        <v>442</v>
      </c>
      <c r="C18" s="504">
        <f>'07'!C43</f>
        <v>29646228</v>
      </c>
      <c r="D18" s="504">
        <f>'07'!D43</f>
        <v>20176454</v>
      </c>
      <c r="E18" s="504">
        <f>'07'!E43</f>
        <v>9469774</v>
      </c>
      <c r="F18" s="504">
        <f>'07'!F43</f>
        <v>12200</v>
      </c>
      <c r="G18" s="504">
        <f>'07'!G43</f>
        <v>0</v>
      </c>
      <c r="H18" s="504">
        <f>'07'!H43</f>
        <v>29634028</v>
      </c>
      <c r="I18" s="504">
        <f>'07'!I43</f>
        <v>17936255</v>
      </c>
      <c r="J18" s="504">
        <f>'07'!J43</f>
        <v>2103233</v>
      </c>
      <c r="K18" s="504">
        <f>'07'!K43</f>
        <v>2291899</v>
      </c>
      <c r="L18" s="504">
        <f>'07'!L43</f>
        <v>0</v>
      </c>
      <c r="M18" s="504">
        <f>'07'!M43</f>
        <v>13541123</v>
      </c>
      <c r="N18" s="504">
        <f>'07'!N43</f>
        <v>0</v>
      </c>
      <c r="O18" s="504">
        <f>'07'!O43</f>
        <v>0</v>
      </c>
      <c r="P18" s="504">
        <f>'07'!P43</f>
        <v>0</v>
      </c>
      <c r="Q18" s="504">
        <f>'07'!Q43</f>
        <v>0</v>
      </c>
      <c r="R18" s="504">
        <f>'07'!R43</f>
        <v>11697773</v>
      </c>
      <c r="S18" s="504">
        <f>'07'!S43</f>
        <v>25238896</v>
      </c>
      <c r="T18" s="505">
        <f t="shared" si="2"/>
        <v>24.504178826627967</v>
      </c>
      <c r="U18" s="944">
        <f>+J18+K18+L18</f>
        <v>4395132</v>
      </c>
      <c r="V18" s="511">
        <f t="shared" si="3"/>
        <v>0</v>
      </c>
      <c r="W18" s="512"/>
    </row>
    <row r="19" spans="1:23" ht="15.75">
      <c r="A19" s="477" t="s">
        <v>59</v>
      </c>
      <c r="B19" s="478" t="s">
        <v>441</v>
      </c>
      <c r="C19" s="504">
        <f>'07'!C47</f>
        <v>40079686</v>
      </c>
      <c r="D19" s="504">
        <f>'07'!D47</f>
        <v>30210425</v>
      </c>
      <c r="E19" s="504">
        <f>'07'!E47</f>
        <v>9869261</v>
      </c>
      <c r="F19" s="504">
        <f>'07'!F47</f>
        <v>1123394</v>
      </c>
      <c r="G19" s="504">
        <f>'07'!G47</f>
        <v>0</v>
      </c>
      <c r="H19" s="504">
        <f>'07'!H47</f>
        <v>38956292</v>
      </c>
      <c r="I19" s="504">
        <f>'07'!I47</f>
        <v>27290607</v>
      </c>
      <c r="J19" s="504">
        <f>'07'!J47</f>
        <v>3396380</v>
      </c>
      <c r="K19" s="504">
        <f>'07'!K47</f>
        <v>6551794</v>
      </c>
      <c r="L19" s="504">
        <f>'07'!L47</f>
        <v>16250</v>
      </c>
      <c r="M19" s="504">
        <f>'07'!M47</f>
        <v>17275982</v>
      </c>
      <c r="N19" s="504">
        <f>'07'!N47</f>
        <v>1</v>
      </c>
      <c r="O19" s="504">
        <f>'07'!O47</f>
        <v>0</v>
      </c>
      <c r="P19" s="504">
        <f>'07'!P47</f>
        <v>0</v>
      </c>
      <c r="Q19" s="504">
        <f>'07'!Q47</f>
        <v>50200</v>
      </c>
      <c r="R19" s="504">
        <f>'07'!R47</f>
        <v>11665685</v>
      </c>
      <c r="S19" s="504">
        <f>'07'!S47</f>
        <v>28991868</v>
      </c>
      <c r="T19" s="505">
        <f t="shared" si="2"/>
        <v>36.51228424490521</v>
      </c>
      <c r="U19" s="944">
        <f>+J19+K19+L19</f>
        <v>9964424</v>
      </c>
      <c r="V19" s="511">
        <f t="shared" si="3"/>
        <v>0</v>
      </c>
      <c r="W19" s="512"/>
    </row>
    <row r="20" spans="1:23" ht="15.75">
      <c r="A20" s="477" t="s">
        <v>60</v>
      </c>
      <c r="B20" s="478" t="s">
        <v>440</v>
      </c>
      <c r="C20" s="504">
        <f>'07'!C53</f>
        <v>80078093</v>
      </c>
      <c r="D20" s="504">
        <f>'07'!D53</f>
        <v>63992181</v>
      </c>
      <c r="E20" s="504">
        <f>'07'!E53</f>
        <v>16085912</v>
      </c>
      <c r="F20" s="504">
        <f>'07'!F53</f>
        <v>9750</v>
      </c>
      <c r="G20" s="504">
        <f>'07'!G53</f>
        <v>0</v>
      </c>
      <c r="H20" s="504">
        <f>'07'!H53</f>
        <v>80068343</v>
      </c>
      <c r="I20" s="504">
        <f>'07'!I53</f>
        <v>61941214</v>
      </c>
      <c r="J20" s="504">
        <f>'07'!J53</f>
        <v>8306692</v>
      </c>
      <c r="K20" s="504">
        <f>'07'!K53</f>
        <v>4194732</v>
      </c>
      <c r="L20" s="504">
        <f>'07'!L53</f>
        <v>0</v>
      </c>
      <c r="M20" s="504">
        <f>'07'!M53</f>
        <v>49439790</v>
      </c>
      <c r="N20" s="504">
        <f>'07'!N53</f>
        <v>0</v>
      </c>
      <c r="O20" s="504">
        <f>'07'!O53</f>
        <v>0</v>
      </c>
      <c r="P20" s="504">
        <f>'07'!P53</f>
        <v>0</v>
      </c>
      <c r="Q20" s="504">
        <f>'07'!Q53</f>
        <v>0</v>
      </c>
      <c r="R20" s="504">
        <f>'07'!R53</f>
        <v>18127129</v>
      </c>
      <c r="S20" s="504">
        <f>'07'!S53</f>
        <v>67566919</v>
      </c>
      <c r="T20" s="505">
        <f t="shared" si="2"/>
        <v>20.18272357400034</v>
      </c>
      <c r="U20" s="944">
        <f>+J20+K20+L20</f>
        <v>12501424</v>
      </c>
      <c r="V20" s="511">
        <f t="shared" si="3"/>
        <v>0</v>
      </c>
      <c r="W20" s="512"/>
    </row>
    <row r="21" spans="1:23" ht="15.75">
      <c r="A21" s="477" t="s">
        <v>61</v>
      </c>
      <c r="B21" s="478" t="s">
        <v>439</v>
      </c>
      <c r="C21" s="504">
        <f>'07'!C60</f>
        <v>50466746</v>
      </c>
      <c r="D21" s="504">
        <f>'07'!D60</f>
        <v>34688027</v>
      </c>
      <c r="E21" s="504">
        <f>'07'!E60</f>
        <v>15778719</v>
      </c>
      <c r="F21" s="504">
        <f>'07'!F60</f>
        <v>180335</v>
      </c>
      <c r="G21" s="504">
        <f>'07'!G60</f>
        <v>0</v>
      </c>
      <c r="H21" s="504">
        <f>'07'!H60</f>
        <v>50286411</v>
      </c>
      <c r="I21" s="504">
        <f>'07'!I60</f>
        <v>38642924</v>
      </c>
      <c r="J21" s="504">
        <f>'07'!J60</f>
        <v>3614771</v>
      </c>
      <c r="K21" s="504">
        <f>'07'!K60</f>
        <v>802713</v>
      </c>
      <c r="L21" s="504">
        <f>'07'!L60</f>
        <v>0</v>
      </c>
      <c r="M21" s="504">
        <f>'07'!M60</f>
        <v>32193626</v>
      </c>
      <c r="N21" s="504">
        <f>'07'!N60</f>
        <v>2862</v>
      </c>
      <c r="O21" s="504">
        <f>'07'!O60</f>
        <v>1416050</v>
      </c>
      <c r="P21" s="504">
        <f>'07'!P60</f>
        <v>0</v>
      </c>
      <c r="Q21" s="504">
        <f>'07'!Q60</f>
        <v>612902</v>
      </c>
      <c r="R21" s="504">
        <f>'07'!R60</f>
        <v>11643487</v>
      </c>
      <c r="S21" s="504">
        <f>'07'!S60</f>
        <v>45868927</v>
      </c>
      <c r="T21" s="505">
        <f t="shared" si="2"/>
        <v>11.43154695022561</v>
      </c>
      <c r="U21" s="944">
        <f>+J21+K21+L21</f>
        <v>4417484</v>
      </c>
      <c r="V21" s="511">
        <f t="shared" si="3"/>
        <v>0</v>
      </c>
      <c r="W21" s="512"/>
    </row>
    <row r="22" spans="1:23" ht="15.75">
      <c r="A22" s="477" t="s">
        <v>62</v>
      </c>
      <c r="B22" s="478" t="s">
        <v>438</v>
      </c>
      <c r="C22" s="504">
        <f>'07'!C67</f>
        <v>143244129</v>
      </c>
      <c r="D22" s="504">
        <f>'07'!D67</f>
        <v>119714458</v>
      </c>
      <c r="E22" s="504">
        <f>'07'!E67</f>
        <v>23529671</v>
      </c>
      <c r="F22" s="504">
        <f>'07'!F67</f>
        <v>7971223</v>
      </c>
      <c r="G22" s="504">
        <f>'07'!G67</f>
        <v>0</v>
      </c>
      <c r="H22" s="504">
        <f>'07'!H67</f>
        <v>135272906</v>
      </c>
      <c r="I22" s="504">
        <f>'07'!I67</f>
        <v>103878255</v>
      </c>
      <c r="J22" s="504">
        <f>'07'!J67</f>
        <v>10956780</v>
      </c>
      <c r="K22" s="504">
        <f>'07'!K67</f>
        <v>1083997</v>
      </c>
      <c r="L22" s="504">
        <f>'07'!L67</f>
        <v>0</v>
      </c>
      <c r="M22" s="504">
        <f>'07'!M67</f>
        <v>91804628</v>
      </c>
      <c r="N22" s="504">
        <f>'07'!N67</f>
        <v>0</v>
      </c>
      <c r="O22" s="504">
        <f>'07'!O67</f>
        <v>32850</v>
      </c>
      <c r="P22" s="504">
        <f>'07'!P67</f>
        <v>0</v>
      </c>
      <c r="Q22" s="504">
        <f>'07'!Q67</f>
        <v>0</v>
      </c>
      <c r="R22" s="504">
        <f>'07'!R67</f>
        <v>31394651</v>
      </c>
      <c r="S22" s="504">
        <f>'07'!S67</f>
        <v>123232129</v>
      </c>
      <c r="T22" s="505">
        <f t="shared" si="2"/>
        <v>11.5912391866806</v>
      </c>
      <c r="U22" s="944">
        <f>+J22+K22+L22</f>
        <v>12040777</v>
      </c>
      <c r="V22" s="511">
        <f t="shared" si="3"/>
        <v>0</v>
      </c>
      <c r="W22" s="512"/>
    </row>
    <row r="23" spans="1:23" ht="15.75">
      <c r="A23" s="477" t="s">
        <v>63</v>
      </c>
      <c r="B23" s="478" t="s">
        <v>437</v>
      </c>
      <c r="C23" s="504">
        <f>'07'!C74</f>
        <v>65508066</v>
      </c>
      <c r="D23" s="504">
        <f>'07'!D74</f>
        <v>48061207</v>
      </c>
      <c r="E23" s="504">
        <f>'07'!E74</f>
        <v>17446859</v>
      </c>
      <c r="F23" s="504">
        <f>'07'!F74</f>
        <v>828426</v>
      </c>
      <c r="G23" s="504">
        <f>'07'!G74</f>
        <v>0</v>
      </c>
      <c r="H23" s="504">
        <f>'07'!H74</f>
        <v>64679640</v>
      </c>
      <c r="I23" s="504">
        <f>'07'!I74</f>
        <v>40951548</v>
      </c>
      <c r="J23" s="504">
        <f>'07'!J74</f>
        <v>5455231</v>
      </c>
      <c r="K23" s="504">
        <f>'07'!K74</f>
        <v>6134071</v>
      </c>
      <c r="L23" s="504">
        <f>'07'!L74</f>
        <v>0</v>
      </c>
      <c r="M23" s="504">
        <f>'07'!M74</f>
        <v>29074548</v>
      </c>
      <c r="N23" s="504">
        <f>'07'!N74</f>
        <v>287698</v>
      </c>
      <c r="O23" s="504">
        <f>'07'!O74</f>
        <v>0</v>
      </c>
      <c r="P23" s="504">
        <f>'07'!P74</f>
        <v>0</v>
      </c>
      <c r="Q23" s="504">
        <f>'07'!Q74</f>
        <v>0</v>
      </c>
      <c r="R23" s="504">
        <f>'07'!R74</f>
        <v>23728092</v>
      </c>
      <c r="S23" s="504">
        <f>'07'!S74</f>
        <v>53090338</v>
      </c>
      <c r="T23" s="505">
        <f t="shared" si="2"/>
        <v>28.300033981621404</v>
      </c>
      <c r="U23" s="944">
        <f>+J23+K23+L23</f>
        <v>11589302</v>
      </c>
      <c r="V23" s="511">
        <f t="shared" si="3"/>
        <v>0</v>
      </c>
      <c r="W23" s="512"/>
    </row>
    <row r="24" spans="1:23" ht="16.5">
      <c r="A24" s="427"/>
      <c r="B24" s="427"/>
      <c r="C24" s="427"/>
      <c r="D24" s="427"/>
      <c r="E24" s="427"/>
      <c r="F24" s="426"/>
      <c r="G24" s="426"/>
      <c r="H24" s="426"/>
      <c r="I24" s="426"/>
      <c r="J24" s="426"/>
      <c r="K24" s="426"/>
      <c r="L24" s="426"/>
      <c r="M24" s="426"/>
      <c r="N24" s="907" t="str">
        <f>'Thong tin'!B8</f>
        <v>Trà Vinh, ngày 03 tháng 5 năm 2019</v>
      </c>
      <c r="O24" s="907"/>
      <c r="P24" s="907"/>
      <c r="Q24" s="907"/>
      <c r="R24" s="907"/>
      <c r="S24" s="907"/>
      <c r="T24" s="907"/>
      <c r="U24" s="460"/>
      <c r="V24" s="396"/>
      <c r="W24" s="512"/>
    </row>
    <row r="25" spans="1:23" ht="16.5">
      <c r="A25" s="425"/>
      <c r="B25" s="905"/>
      <c r="C25" s="905"/>
      <c r="D25" s="905"/>
      <c r="E25" s="905"/>
      <c r="F25" s="437"/>
      <c r="G25" s="437"/>
      <c r="H25" s="437"/>
      <c r="I25" s="437"/>
      <c r="J25" s="437"/>
      <c r="K25" s="437"/>
      <c r="L25" s="437"/>
      <c r="M25" s="437"/>
      <c r="N25" s="437"/>
      <c r="O25" s="876" t="str">
        <f>'Thong tin'!B7</f>
        <v>PHÓ CỤC TRƯỞNG</v>
      </c>
      <c r="P25" s="876"/>
      <c r="Q25" s="876"/>
      <c r="R25" s="876"/>
      <c r="S25" s="876"/>
      <c r="T25" s="876"/>
      <c r="U25" s="456"/>
      <c r="V25" s="396"/>
      <c r="W25" s="512"/>
    </row>
    <row r="26" spans="1:22" ht="16.5">
      <c r="A26" s="394"/>
      <c r="B26" s="905" t="s">
        <v>4</v>
      </c>
      <c r="C26" s="905"/>
      <c r="D26" s="905"/>
      <c r="E26" s="905"/>
      <c r="F26" s="397"/>
      <c r="G26" s="397"/>
      <c r="H26" s="397"/>
      <c r="I26" s="397"/>
      <c r="J26" s="397"/>
      <c r="K26" s="397"/>
      <c r="L26" s="397"/>
      <c r="M26" s="397"/>
      <c r="N26" s="397"/>
      <c r="O26" s="876"/>
      <c r="P26" s="876"/>
      <c r="Q26" s="876"/>
      <c r="R26" s="876"/>
      <c r="S26" s="876"/>
      <c r="T26" s="876"/>
      <c r="U26" s="456"/>
      <c r="V26" s="394"/>
    </row>
    <row r="27" spans="1:22" ht="15.75">
      <c r="A27" s="394"/>
      <c r="B27" s="438"/>
      <c r="C27" s="438"/>
      <c r="D27" s="397"/>
      <c r="E27" s="397"/>
      <c r="F27" s="397"/>
      <c r="G27" s="397"/>
      <c r="H27" s="397"/>
      <c r="I27" s="397"/>
      <c r="J27" s="397"/>
      <c r="K27" s="397"/>
      <c r="L27" s="397"/>
      <c r="M27" s="397"/>
      <c r="N27" s="397"/>
      <c r="O27" s="397"/>
      <c r="P27" s="397"/>
      <c r="Q27" s="397"/>
      <c r="R27" s="397"/>
      <c r="S27" s="438"/>
      <c r="T27" s="438"/>
      <c r="U27" s="438"/>
      <c r="V27" s="394"/>
    </row>
    <row r="28" spans="1:22" ht="15.75">
      <c r="A28" s="394"/>
      <c r="B28" s="438"/>
      <c r="C28" s="438"/>
      <c r="D28" s="397"/>
      <c r="E28" s="397"/>
      <c r="F28" s="397"/>
      <c r="G28" s="397"/>
      <c r="H28" s="397"/>
      <c r="I28" s="397"/>
      <c r="J28" s="397"/>
      <c r="K28" s="397"/>
      <c r="L28" s="397"/>
      <c r="M28" s="397"/>
      <c r="N28" s="397"/>
      <c r="O28" s="397"/>
      <c r="P28" s="397"/>
      <c r="Q28" s="397"/>
      <c r="R28" s="397"/>
      <c r="S28" s="438"/>
      <c r="T28" s="438"/>
      <c r="U28" s="438"/>
      <c r="V28" s="394"/>
    </row>
    <row r="29" spans="1:22" ht="15.75">
      <c r="A29" s="423"/>
      <c r="B29" s="438"/>
      <c r="C29" s="438"/>
      <c r="D29" s="397"/>
      <c r="E29" s="397"/>
      <c r="F29" s="397"/>
      <c r="G29" s="397"/>
      <c r="H29" s="397"/>
      <c r="I29" s="397"/>
      <c r="J29" s="397"/>
      <c r="K29" s="397"/>
      <c r="L29" s="397"/>
      <c r="M29" s="397"/>
      <c r="N29" s="397"/>
      <c r="O29" s="397"/>
      <c r="P29" s="397"/>
      <c r="Q29" s="397"/>
      <c r="R29" s="397"/>
      <c r="S29" s="438"/>
      <c r="T29" s="438"/>
      <c r="U29" s="438"/>
      <c r="V29" s="394"/>
    </row>
    <row r="30" spans="1:22" ht="15.75">
      <c r="A30" s="394"/>
      <c r="B30" s="826"/>
      <c r="C30" s="826"/>
      <c r="D30" s="826"/>
      <c r="E30" s="826"/>
      <c r="F30" s="826"/>
      <c r="G30" s="826"/>
      <c r="H30" s="826"/>
      <c r="I30" s="826"/>
      <c r="J30" s="826"/>
      <c r="K30" s="826"/>
      <c r="L30" s="826"/>
      <c r="M30" s="826"/>
      <c r="N30" s="826"/>
      <c r="O30" s="826"/>
      <c r="P30" s="826"/>
      <c r="Q30" s="397"/>
      <c r="R30" s="397"/>
      <c r="S30" s="438"/>
      <c r="T30" s="438"/>
      <c r="U30" s="438"/>
      <c r="V30" s="434">
        <f>C12-(F12+G12+H12)</f>
        <v>0</v>
      </c>
    </row>
    <row r="31" spans="1:22" ht="15.75">
      <c r="A31" s="394"/>
      <c r="B31" s="826"/>
      <c r="C31" s="826"/>
      <c r="D31" s="826"/>
      <c r="E31" s="826"/>
      <c r="F31" s="826"/>
      <c r="G31" s="826"/>
      <c r="H31" s="826"/>
      <c r="I31" s="826"/>
      <c r="J31" s="826"/>
      <c r="K31" s="826"/>
      <c r="L31" s="826"/>
      <c r="M31" s="826"/>
      <c r="N31" s="826"/>
      <c r="O31" s="826"/>
      <c r="P31" s="826"/>
      <c r="Q31" s="397"/>
      <c r="R31" s="397"/>
      <c r="S31" s="438"/>
      <c r="T31" s="438"/>
      <c r="U31" s="438"/>
      <c r="V31" s="394"/>
    </row>
    <row r="32" spans="1:22" ht="15.75">
      <c r="A32" s="394"/>
      <c r="B32" s="826"/>
      <c r="C32" s="826"/>
      <c r="D32" s="826"/>
      <c r="E32" s="826"/>
      <c r="F32" s="826"/>
      <c r="G32" s="826"/>
      <c r="H32" s="826"/>
      <c r="I32" s="826"/>
      <c r="J32" s="826"/>
      <c r="K32" s="826"/>
      <c r="L32" s="826"/>
      <c r="M32" s="826"/>
      <c r="N32" s="826"/>
      <c r="O32" s="826"/>
      <c r="P32" s="826"/>
      <c r="Q32" s="397"/>
      <c r="R32" s="397"/>
      <c r="S32" s="438"/>
      <c r="T32" s="438"/>
      <c r="U32" s="438"/>
      <c r="V32" s="394"/>
    </row>
    <row r="33" spans="1:22" ht="15.75">
      <c r="A33" s="421"/>
      <c r="B33" s="869" t="s">
        <v>434</v>
      </c>
      <c r="C33" s="869"/>
      <c r="D33" s="869"/>
      <c r="E33" s="869"/>
      <c r="F33" s="439"/>
      <c r="G33" s="439"/>
      <c r="H33" s="439"/>
      <c r="I33" s="439"/>
      <c r="J33" s="439"/>
      <c r="K33" s="439"/>
      <c r="L33" s="439"/>
      <c r="M33" s="439"/>
      <c r="N33" s="439"/>
      <c r="O33" s="869" t="str">
        <f>'Thong tin'!B6</f>
        <v>Trần Việt Hồng</v>
      </c>
      <c r="P33" s="869"/>
      <c r="Q33" s="869"/>
      <c r="R33" s="869"/>
      <c r="S33" s="869"/>
      <c r="T33" s="869"/>
      <c r="U33" s="454"/>
      <c r="V33" s="394"/>
    </row>
  </sheetData>
  <sheetProtection/>
  <mergeCells count="47">
    <mergeCell ref="N24:T24"/>
    <mergeCell ref="B32:P32"/>
    <mergeCell ref="A12:B12"/>
    <mergeCell ref="B30:P30"/>
    <mergeCell ref="J9:J10"/>
    <mergeCell ref="B33:E33"/>
    <mergeCell ref="O33:T33"/>
    <mergeCell ref="F6:F10"/>
    <mergeCell ref="B26:E26"/>
    <mergeCell ref="O26:T26"/>
    <mergeCell ref="B31:P31"/>
    <mergeCell ref="U6:U10"/>
    <mergeCell ref="B25:E25"/>
    <mergeCell ref="O25:T25"/>
    <mergeCell ref="A6:B10"/>
    <mergeCell ref="T6:T10"/>
    <mergeCell ref="P9:P10"/>
    <mergeCell ref="H7:H10"/>
    <mergeCell ref="A11:B11"/>
    <mergeCell ref="C6:E6"/>
    <mergeCell ref="R7:R10"/>
    <mergeCell ref="E9:E10"/>
    <mergeCell ref="D7:E8"/>
    <mergeCell ref="S6:S10"/>
    <mergeCell ref="I7:Q7"/>
    <mergeCell ref="K9:K10"/>
    <mergeCell ref="L9:L10"/>
    <mergeCell ref="H6:R6"/>
    <mergeCell ref="O9:O10"/>
    <mergeCell ref="N9:N10"/>
    <mergeCell ref="A2:D2"/>
    <mergeCell ref="D9:D10"/>
    <mergeCell ref="E1:P1"/>
    <mergeCell ref="Q1:T1"/>
    <mergeCell ref="I8:I10"/>
    <mergeCell ref="J8:Q8"/>
    <mergeCell ref="Q4:T4"/>
    <mergeCell ref="E2:P2"/>
    <mergeCell ref="C7:C10"/>
    <mergeCell ref="Q2:T2"/>
    <mergeCell ref="Q5:T5"/>
    <mergeCell ref="Q9:Q10"/>
    <mergeCell ref="E3:P3"/>
    <mergeCell ref="A3:D3"/>
    <mergeCell ref="G6:G10"/>
    <mergeCell ref="Q3:T3"/>
    <mergeCell ref="M9:M10"/>
  </mergeCells>
  <printOptions/>
  <pageMargins left="0" right="0" top="0.75" bottom="0" header="0.3" footer="0"/>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V90"/>
  <sheetViews>
    <sheetView showZeros="0" view="pageBreakPreview" zoomScaleSheetLayoutView="100" zoomScalePageLayoutView="0" workbookViewId="0" topLeftCell="A8">
      <pane xSplit="2" ySplit="4" topLeftCell="C75" activePane="bottomRight" state="frozen"/>
      <selection pane="topLeft" activeCell="G53" sqref="F52:G53"/>
      <selection pane="topRight" activeCell="G53" sqref="F52:G53"/>
      <selection pane="bottomLeft" activeCell="G53" sqref="F52:G53"/>
      <selection pane="bottomRight" activeCell="A11" sqref="A11:U11"/>
    </sheetView>
  </sheetViews>
  <sheetFormatPr defaultColWidth="9.00390625" defaultRowHeight="15.75"/>
  <cols>
    <col min="1" max="1" width="4.75390625" style="23" customWidth="1"/>
    <col min="2" max="2" width="14.75390625" style="23" customWidth="1"/>
    <col min="3" max="3" width="8.375" style="23" customWidth="1"/>
    <col min="4" max="4" width="6.375" style="23" customWidth="1"/>
    <col min="5" max="5" width="6.625" style="23" customWidth="1"/>
    <col min="6" max="6" width="6.125" style="23" customWidth="1"/>
    <col min="7" max="7" width="5.50390625" style="23" customWidth="1"/>
    <col min="8" max="8" width="7.25390625" style="23" customWidth="1"/>
    <col min="9" max="9" width="7.75390625" style="23" customWidth="1"/>
    <col min="10" max="10" width="6.75390625" style="23" customWidth="1"/>
    <col min="11" max="11" width="6.50390625" style="23" customWidth="1"/>
    <col min="12" max="12" width="6.625" style="23" customWidth="1"/>
    <col min="13" max="14" width="5.00390625" style="23" customWidth="1"/>
    <col min="15" max="15" width="5.375" style="23" customWidth="1"/>
    <col min="16" max="16" width="6.625" style="23" customWidth="1"/>
    <col min="17" max="17" width="7.625" style="23" customWidth="1"/>
    <col min="18" max="18" width="7.375" style="23" customWidth="1"/>
    <col min="19" max="19" width="7.75390625" style="23" customWidth="1"/>
    <col min="20" max="20" width="6.625" style="23" customWidth="1"/>
    <col min="21" max="21" width="5.75390625" style="23" customWidth="1"/>
    <col min="22" max="22" width="5.25390625" style="23" customWidth="1"/>
    <col min="23" max="16384" width="9.00390625" style="23" customWidth="1"/>
  </cols>
  <sheetData>
    <row r="1" spans="1:21" ht="20.25" customHeight="1">
      <c r="A1" s="409" t="s">
        <v>27</v>
      </c>
      <c r="B1" s="409"/>
      <c r="C1" s="409"/>
      <c r="E1" s="922" t="s">
        <v>66</v>
      </c>
      <c r="F1" s="922"/>
      <c r="G1" s="922"/>
      <c r="H1" s="922"/>
      <c r="I1" s="922"/>
      <c r="J1" s="922"/>
      <c r="K1" s="922"/>
      <c r="L1" s="922"/>
      <c r="M1" s="922"/>
      <c r="N1" s="922"/>
      <c r="O1" s="922"/>
      <c r="P1" s="405" t="s">
        <v>516</v>
      </c>
      <c r="Q1" s="405"/>
      <c r="R1" s="405"/>
      <c r="S1" s="405"/>
      <c r="T1" s="405"/>
      <c r="U1" s="405"/>
    </row>
    <row r="2" spans="1:21" ht="17.25" customHeight="1">
      <c r="A2" s="926" t="s">
        <v>245</v>
      </c>
      <c r="B2" s="926"/>
      <c r="C2" s="926"/>
      <c r="D2" s="926"/>
      <c r="E2" s="923" t="s">
        <v>34</v>
      </c>
      <c r="F2" s="923"/>
      <c r="G2" s="923"/>
      <c r="H2" s="923"/>
      <c r="I2" s="923"/>
      <c r="J2" s="923"/>
      <c r="K2" s="923"/>
      <c r="L2" s="923"/>
      <c r="M2" s="923"/>
      <c r="N2" s="923"/>
      <c r="O2" s="923"/>
      <c r="P2" s="911" t="str">
        <f>'Thong tin'!B4</f>
        <v>CTHADS TRÀ VINH</v>
      </c>
      <c r="Q2" s="911"/>
      <c r="R2" s="911"/>
      <c r="S2" s="911"/>
      <c r="T2" s="449"/>
      <c r="U2" s="449"/>
    </row>
    <row r="3" spans="1:21" ht="19.5" customHeight="1">
      <c r="A3" s="926" t="s">
        <v>246</v>
      </c>
      <c r="B3" s="926"/>
      <c r="C3" s="926"/>
      <c r="D3" s="926"/>
      <c r="E3" s="924" t="str">
        <f>'Thong tin'!B3</f>
        <v>07 tháng / năm 2019</v>
      </c>
      <c r="F3" s="924"/>
      <c r="G3" s="924"/>
      <c r="H3" s="924"/>
      <c r="I3" s="924"/>
      <c r="J3" s="924"/>
      <c r="K3" s="924"/>
      <c r="L3" s="924"/>
      <c r="M3" s="924"/>
      <c r="N3" s="924"/>
      <c r="O3" s="924"/>
      <c r="P3" s="405" t="s">
        <v>515</v>
      </c>
      <c r="Q3" s="409"/>
      <c r="R3" s="405"/>
      <c r="S3" s="405"/>
      <c r="T3" s="405"/>
      <c r="U3" s="405"/>
    </row>
    <row r="4" spans="1:21" ht="14.25" customHeight="1">
      <c r="A4" s="398" t="s">
        <v>125</v>
      </c>
      <c r="B4" s="409"/>
      <c r="C4" s="409"/>
      <c r="D4" s="409"/>
      <c r="E4" s="409"/>
      <c r="F4" s="409"/>
      <c r="G4" s="409"/>
      <c r="H4" s="409"/>
      <c r="I4" s="409"/>
      <c r="J4" s="409"/>
      <c r="K4" s="409"/>
      <c r="L4" s="409"/>
      <c r="M4" s="409"/>
      <c r="N4" s="408"/>
      <c r="O4" s="408"/>
      <c r="P4" s="920" t="s">
        <v>305</v>
      </c>
      <c r="Q4" s="920"/>
      <c r="R4" s="920"/>
      <c r="S4" s="920"/>
      <c r="T4" s="453"/>
      <c r="U4" s="453"/>
    </row>
    <row r="5" spans="2:21" ht="21.75" customHeight="1">
      <c r="B5" s="380"/>
      <c r="C5" s="380"/>
      <c r="Q5" s="407" t="s">
        <v>514</v>
      </c>
      <c r="R5" s="406"/>
      <c r="S5" s="406"/>
      <c r="T5" s="406"/>
      <c r="U5" s="406"/>
    </row>
    <row r="6" spans="1:21" ht="19.5" customHeight="1">
      <c r="A6" s="921" t="s">
        <v>57</v>
      </c>
      <c r="B6" s="921"/>
      <c r="C6" s="915" t="s">
        <v>126</v>
      </c>
      <c r="D6" s="915"/>
      <c r="E6" s="915"/>
      <c r="F6" s="919" t="s">
        <v>101</v>
      </c>
      <c r="G6" s="919" t="s">
        <v>127</v>
      </c>
      <c r="H6" s="912" t="s">
        <v>102</v>
      </c>
      <c r="I6" s="912"/>
      <c r="J6" s="912"/>
      <c r="K6" s="912"/>
      <c r="L6" s="912"/>
      <c r="M6" s="912"/>
      <c r="N6" s="912"/>
      <c r="O6" s="912"/>
      <c r="P6" s="912"/>
      <c r="Q6" s="912"/>
      <c r="R6" s="915" t="s">
        <v>250</v>
      </c>
      <c r="S6" s="915" t="s">
        <v>513</v>
      </c>
      <c r="T6" s="468"/>
      <c r="U6" s="468"/>
    </row>
    <row r="7" spans="1:21" s="405" customFormat="1" ht="27" customHeight="1">
      <c r="A7" s="921"/>
      <c r="B7" s="921"/>
      <c r="C7" s="915" t="s">
        <v>42</v>
      </c>
      <c r="D7" s="915" t="s">
        <v>7</v>
      </c>
      <c r="E7" s="915"/>
      <c r="F7" s="919"/>
      <c r="G7" s="919"/>
      <c r="H7" s="919" t="s">
        <v>102</v>
      </c>
      <c r="I7" s="915" t="s">
        <v>103</v>
      </c>
      <c r="J7" s="915"/>
      <c r="K7" s="915"/>
      <c r="L7" s="915"/>
      <c r="M7" s="915"/>
      <c r="N7" s="915"/>
      <c r="O7" s="915"/>
      <c r="P7" s="915"/>
      <c r="Q7" s="919" t="s">
        <v>112</v>
      </c>
      <c r="R7" s="915"/>
      <c r="S7" s="915"/>
      <c r="T7" s="965" t="s">
        <v>529</v>
      </c>
      <c r="U7" s="965" t="s">
        <v>530</v>
      </c>
    </row>
    <row r="8" spans="1:21" ht="21.75" customHeight="1">
      <c r="A8" s="921"/>
      <c r="B8" s="921"/>
      <c r="C8" s="915"/>
      <c r="D8" s="915" t="s">
        <v>129</v>
      </c>
      <c r="E8" s="915" t="s">
        <v>130</v>
      </c>
      <c r="F8" s="919"/>
      <c r="G8" s="919"/>
      <c r="H8" s="919"/>
      <c r="I8" s="919" t="s">
        <v>512</v>
      </c>
      <c r="J8" s="915" t="s">
        <v>7</v>
      </c>
      <c r="K8" s="915"/>
      <c r="L8" s="915"/>
      <c r="M8" s="915"/>
      <c r="N8" s="915"/>
      <c r="O8" s="915"/>
      <c r="P8" s="915"/>
      <c r="Q8" s="919"/>
      <c r="R8" s="915"/>
      <c r="S8" s="915"/>
      <c r="T8" s="965"/>
      <c r="U8" s="965"/>
    </row>
    <row r="9" spans="1:21" ht="84" customHeight="1">
      <c r="A9" s="921"/>
      <c r="B9" s="921"/>
      <c r="C9" s="915"/>
      <c r="D9" s="915"/>
      <c r="E9" s="915"/>
      <c r="F9" s="919"/>
      <c r="G9" s="919"/>
      <c r="H9" s="919"/>
      <c r="I9" s="919"/>
      <c r="J9" s="468" t="s">
        <v>131</v>
      </c>
      <c r="K9" s="468" t="s">
        <v>132</v>
      </c>
      <c r="L9" s="469" t="s">
        <v>105</v>
      </c>
      <c r="M9" s="469" t="s">
        <v>133</v>
      </c>
      <c r="N9" s="469" t="s">
        <v>108</v>
      </c>
      <c r="O9" s="469" t="s">
        <v>251</v>
      </c>
      <c r="P9" s="469" t="s">
        <v>111</v>
      </c>
      <c r="Q9" s="919"/>
      <c r="R9" s="915"/>
      <c r="S9" s="915"/>
      <c r="T9" s="965"/>
      <c r="U9" s="965"/>
    </row>
    <row r="10" spans="1:22" ht="15" customHeight="1">
      <c r="A10" s="925" t="s">
        <v>6</v>
      </c>
      <c r="B10" s="925"/>
      <c r="C10" s="470">
        <v>1</v>
      </c>
      <c r="D10" s="470">
        <v>2</v>
      </c>
      <c r="E10" s="470">
        <v>3</v>
      </c>
      <c r="F10" s="470">
        <v>4</v>
      </c>
      <c r="G10" s="470">
        <v>5</v>
      </c>
      <c r="H10" s="470">
        <v>6</v>
      </c>
      <c r="I10" s="470">
        <v>7</v>
      </c>
      <c r="J10" s="470">
        <v>8</v>
      </c>
      <c r="K10" s="470">
        <v>9</v>
      </c>
      <c r="L10" s="470">
        <v>10</v>
      </c>
      <c r="M10" s="470">
        <v>11</v>
      </c>
      <c r="N10" s="470">
        <v>12</v>
      </c>
      <c r="O10" s="470">
        <v>13</v>
      </c>
      <c r="P10" s="470">
        <v>14</v>
      </c>
      <c r="Q10" s="470">
        <v>15</v>
      </c>
      <c r="R10" s="470">
        <v>16</v>
      </c>
      <c r="S10" s="967">
        <v>17</v>
      </c>
      <c r="T10" s="967">
        <v>18</v>
      </c>
      <c r="U10" s="967">
        <v>19</v>
      </c>
      <c r="V10" s="966"/>
    </row>
    <row r="11" spans="1:22" ht="21.75" customHeight="1">
      <c r="A11" s="990" t="s">
        <v>30</v>
      </c>
      <c r="B11" s="990"/>
      <c r="C11" s="503">
        <f aca="true" t="shared" si="0" ref="C11:R11">+C12+C22</f>
        <v>14617</v>
      </c>
      <c r="D11" s="503">
        <f t="shared" si="0"/>
        <v>7529</v>
      </c>
      <c r="E11" s="503">
        <f t="shared" si="0"/>
        <v>7088</v>
      </c>
      <c r="F11" s="503">
        <f t="shared" si="0"/>
        <v>59</v>
      </c>
      <c r="G11" s="503">
        <f t="shared" si="0"/>
        <v>1</v>
      </c>
      <c r="H11" s="503">
        <f t="shared" si="0"/>
        <v>14557</v>
      </c>
      <c r="I11" s="503">
        <f t="shared" si="0"/>
        <v>11301</v>
      </c>
      <c r="J11" s="503">
        <f t="shared" si="0"/>
        <v>4946</v>
      </c>
      <c r="K11" s="503">
        <f t="shared" si="0"/>
        <v>212</v>
      </c>
      <c r="L11" s="503">
        <f t="shared" si="0"/>
        <v>6055</v>
      </c>
      <c r="M11" s="503">
        <f t="shared" si="0"/>
        <v>45</v>
      </c>
      <c r="N11" s="503">
        <f t="shared" si="0"/>
        <v>4</v>
      </c>
      <c r="O11" s="503">
        <f t="shared" si="0"/>
        <v>0</v>
      </c>
      <c r="P11" s="503">
        <f t="shared" si="0"/>
        <v>39</v>
      </c>
      <c r="Q11" s="503">
        <f t="shared" si="0"/>
        <v>3256</v>
      </c>
      <c r="R11" s="503">
        <f t="shared" si="0"/>
        <v>9399</v>
      </c>
      <c r="S11" s="485">
        <f aca="true" t="shared" si="1" ref="S11:S43">(((J11+K11))/I11)*100</f>
        <v>45.641978585965845</v>
      </c>
      <c r="T11" s="489">
        <f>+I11/H11</f>
        <v>0.776327540015113</v>
      </c>
      <c r="U11" s="490">
        <f>+R11-Q11</f>
        <v>6143</v>
      </c>
      <c r="V11" s="492">
        <f>+C11-(F11+G11+H11)</f>
        <v>0</v>
      </c>
    </row>
    <row r="12" spans="1:22" ht="21.75" customHeight="1">
      <c r="A12" s="471" t="s">
        <v>0</v>
      </c>
      <c r="B12" s="968" t="s">
        <v>136</v>
      </c>
      <c r="C12" s="483">
        <f aca="true" t="shared" si="2" ref="C12:R12">+C13+C14+C15+C16+C17+C18+C19+C20+C21</f>
        <v>378</v>
      </c>
      <c r="D12" s="483">
        <f t="shared" si="2"/>
        <v>224</v>
      </c>
      <c r="E12" s="483">
        <f t="shared" si="2"/>
        <v>154</v>
      </c>
      <c r="F12" s="483">
        <f t="shared" si="2"/>
        <v>0</v>
      </c>
      <c r="G12" s="483">
        <f t="shared" si="2"/>
        <v>1</v>
      </c>
      <c r="H12" s="483">
        <f t="shared" si="2"/>
        <v>377</v>
      </c>
      <c r="I12" s="483">
        <f t="shared" si="2"/>
        <v>271</v>
      </c>
      <c r="J12" s="483">
        <f t="shared" si="2"/>
        <v>79</v>
      </c>
      <c r="K12" s="483">
        <f t="shared" si="2"/>
        <v>1</v>
      </c>
      <c r="L12" s="483">
        <f t="shared" si="2"/>
        <v>182</v>
      </c>
      <c r="M12" s="483">
        <f t="shared" si="2"/>
        <v>3</v>
      </c>
      <c r="N12" s="483">
        <f t="shared" si="2"/>
        <v>1</v>
      </c>
      <c r="O12" s="483">
        <f t="shared" si="2"/>
        <v>0</v>
      </c>
      <c r="P12" s="483">
        <f t="shared" si="2"/>
        <v>5</v>
      </c>
      <c r="Q12" s="483">
        <f t="shared" si="2"/>
        <v>106</v>
      </c>
      <c r="R12" s="483">
        <f t="shared" si="2"/>
        <v>297</v>
      </c>
      <c r="S12" s="499">
        <f t="shared" si="1"/>
        <v>29.520295202952028</v>
      </c>
      <c r="T12" s="489">
        <f aca="true" t="shared" si="3" ref="T12:T79">+I12/H12</f>
        <v>0.7188328912466844</v>
      </c>
      <c r="U12" s="490">
        <f aca="true" t="shared" si="4" ref="U12:U79">+R12-Q12</f>
        <v>191</v>
      </c>
      <c r="V12" s="492">
        <f>+C12-(F12+G12+H12)</f>
        <v>0</v>
      </c>
    </row>
    <row r="13" spans="1:22" ht="21.75" customHeight="1">
      <c r="A13" s="472" t="s">
        <v>43</v>
      </c>
      <c r="B13" s="393" t="s">
        <v>435</v>
      </c>
      <c r="C13" s="483">
        <f aca="true" t="shared" si="5" ref="C13:C21">+D13+E13</f>
        <v>0</v>
      </c>
      <c r="D13" s="503"/>
      <c r="E13" s="503"/>
      <c r="F13" s="503"/>
      <c r="G13" s="503"/>
      <c r="H13" s="483">
        <f aca="true" t="shared" si="6" ref="H13:H21">SUM(I13,Q13)</f>
        <v>0</v>
      </c>
      <c r="I13" s="483">
        <f aca="true" t="shared" si="7" ref="I13:I21">SUM(J13:P13)</f>
        <v>0</v>
      </c>
      <c r="J13" s="503"/>
      <c r="K13" s="503"/>
      <c r="L13" s="503"/>
      <c r="M13" s="503"/>
      <c r="N13" s="503"/>
      <c r="O13" s="503"/>
      <c r="P13" s="503"/>
      <c r="Q13" s="503"/>
      <c r="R13" s="484">
        <f>+Q13+P13+O13+N13+M13+L13</f>
        <v>0</v>
      </c>
      <c r="S13" s="485" t="e">
        <f t="shared" si="1"/>
        <v>#DIV/0!</v>
      </c>
      <c r="T13" s="489" t="e">
        <f t="shared" si="3"/>
        <v>#DIV/0!</v>
      </c>
      <c r="U13" s="490">
        <f t="shared" si="4"/>
        <v>0</v>
      </c>
      <c r="V13" s="492">
        <f>+C13-(F13+G13+H13)</f>
        <v>0</v>
      </c>
    </row>
    <row r="14" spans="1:22" ht="21.75" customHeight="1">
      <c r="A14" s="472" t="s">
        <v>44</v>
      </c>
      <c r="B14" s="393" t="s">
        <v>510</v>
      </c>
      <c r="C14" s="483">
        <f t="shared" si="5"/>
        <v>0</v>
      </c>
      <c r="D14" s="503"/>
      <c r="E14" s="503"/>
      <c r="F14" s="503"/>
      <c r="G14" s="503"/>
      <c r="H14" s="483">
        <f t="shared" si="6"/>
        <v>0</v>
      </c>
      <c r="I14" s="483">
        <f t="shared" si="7"/>
        <v>0</v>
      </c>
      <c r="J14" s="503"/>
      <c r="K14" s="503"/>
      <c r="L14" s="503"/>
      <c r="M14" s="503"/>
      <c r="N14" s="503"/>
      <c r="O14" s="503"/>
      <c r="P14" s="503"/>
      <c r="Q14" s="503"/>
      <c r="R14" s="484">
        <f aca="true" t="shared" si="8" ref="R14:R21">+Q14+P14+O14+N14+M14+L14</f>
        <v>0</v>
      </c>
      <c r="S14" s="485" t="e">
        <f t="shared" si="1"/>
        <v>#DIV/0!</v>
      </c>
      <c r="T14" s="489" t="e">
        <f t="shared" si="3"/>
        <v>#DIV/0!</v>
      </c>
      <c r="U14" s="490">
        <f t="shared" si="4"/>
        <v>0</v>
      </c>
      <c r="V14" s="492">
        <f>+C14-(F14+G14+H14)</f>
        <v>0</v>
      </c>
    </row>
    <row r="15" spans="1:22" ht="21.75" customHeight="1">
      <c r="A15" s="472" t="s">
        <v>49</v>
      </c>
      <c r="B15" s="393" t="s">
        <v>509</v>
      </c>
      <c r="C15" s="483">
        <f t="shared" si="5"/>
        <v>71</v>
      </c>
      <c r="D15" s="483">
        <v>42</v>
      </c>
      <c r="E15" s="503">
        <v>29</v>
      </c>
      <c r="F15" s="503"/>
      <c r="G15" s="503">
        <v>1</v>
      </c>
      <c r="H15" s="483">
        <f t="shared" si="6"/>
        <v>70</v>
      </c>
      <c r="I15" s="483">
        <f t="shared" si="7"/>
        <v>58</v>
      </c>
      <c r="J15" s="503">
        <v>22</v>
      </c>
      <c r="K15" s="503"/>
      <c r="L15" s="503">
        <v>31</v>
      </c>
      <c r="M15" s="503">
        <v>2</v>
      </c>
      <c r="N15" s="503">
        <v>1</v>
      </c>
      <c r="O15" s="503"/>
      <c r="P15" s="503">
        <v>2</v>
      </c>
      <c r="Q15" s="503">
        <v>12</v>
      </c>
      <c r="R15" s="484">
        <f t="shared" si="8"/>
        <v>48</v>
      </c>
      <c r="S15" s="485">
        <f t="shared" si="1"/>
        <v>37.93103448275862</v>
      </c>
      <c r="T15" s="489">
        <f t="shared" si="3"/>
        <v>0.8285714285714286</v>
      </c>
      <c r="U15" s="490">
        <f t="shared" si="4"/>
        <v>36</v>
      </c>
      <c r="V15" s="492">
        <f>+C15-(F15+G15+H15)</f>
        <v>0</v>
      </c>
    </row>
    <row r="16" spans="1:22" ht="21.75" customHeight="1">
      <c r="A16" s="472" t="s">
        <v>58</v>
      </c>
      <c r="B16" s="393" t="s">
        <v>508</v>
      </c>
      <c r="C16" s="483">
        <f t="shared" si="5"/>
        <v>31</v>
      </c>
      <c r="D16" s="483">
        <v>31</v>
      </c>
      <c r="E16" s="503"/>
      <c r="F16" s="503"/>
      <c r="G16" s="503"/>
      <c r="H16" s="483">
        <f t="shared" si="6"/>
        <v>31</v>
      </c>
      <c r="I16" s="483">
        <f t="shared" si="7"/>
        <v>20</v>
      </c>
      <c r="J16" s="503"/>
      <c r="K16" s="503"/>
      <c r="L16" s="503">
        <v>20</v>
      </c>
      <c r="M16" s="503"/>
      <c r="N16" s="503"/>
      <c r="O16" s="503"/>
      <c r="P16" s="503"/>
      <c r="Q16" s="503">
        <v>11</v>
      </c>
      <c r="R16" s="484">
        <f t="shared" si="8"/>
        <v>31</v>
      </c>
      <c r="S16" s="485">
        <f t="shared" si="1"/>
        <v>0</v>
      </c>
      <c r="T16" s="489">
        <f t="shared" si="3"/>
        <v>0.6451612903225806</v>
      </c>
      <c r="U16" s="490">
        <f t="shared" si="4"/>
        <v>20</v>
      </c>
      <c r="V16" s="492">
        <f>+C16-(F16+G16+H16)</f>
        <v>0</v>
      </c>
    </row>
    <row r="17" spans="1:22" ht="21.75" customHeight="1">
      <c r="A17" s="472" t="s">
        <v>59</v>
      </c>
      <c r="B17" s="958" t="s">
        <v>507</v>
      </c>
      <c r="C17" s="483">
        <f t="shared" si="5"/>
        <v>50</v>
      </c>
      <c r="D17" s="503">
        <v>32</v>
      </c>
      <c r="E17" s="503">
        <v>18</v>
      </c>
      <c r="F17" s="503"/>
      <c r="G17" s="503"/>
      <c r="H17" s="483">
        <f t="shared" si="6"/>
        <v>50</v>
      </c>
      <c r="I17" s="483">
        <f t="shared" si="7"/>
        <v>32</v>
      </c>
      <c r="J17" s="503">
        <v>8</v>
      </c>
      <c r="K17" s="503"/>
      <c r="L17" s="503">
        <v>22</v>
      </c>
      <c r="M17" s="503"/>
      <c r="N17" s="503"/>
      <c r="O17" s="503"/>
      <c r="P17" s="503">
        <v>2</v>
      </c>
      <c r="Q17" s="503">
        <v>18</v>
      </c>
      <c r="R17" s="484">
        <f t="shared" si="8"/>
        <v>42</v>
      </c>
      <c r="S17" s="485">
        <f t="shared" si="1"/>
        <v>25</v>
      </c>
      <c r="T17" s="489">
        <f t="shared" si="3"/>
        <v>0.64</v>
      </c>
      <c r="U17" s="490">
        <f t="shared" si="4"/>
        <v>24</v>
      </c>
      <c r="V17" s="492">
        <f>+C17-(F17+G17+H17)</f>
        <v>0</v>
      </c>
    </row>
    <row r="18" spans="1:22" ht="21.75" customHeight="1">
      <c r="A18" s="472" t="s">
        <v>60</v>
      </c>
      <c r="B18" s="393" t="s">
        <v>506</v>
      </c>
      <c r="C18" s="483">
        <f t="shared" si="5"/>
        <v>42</v>
      </c>
      <c r="D18" s="503">
        <v>23</v>
      </c>
      <c r="E18" s="503">
        <v>19</v>
      </c>
      <c r="F18" s="503"/>
      <c r="G18" s="503"/>
      <c r="H18" s="483">
        <f t="shared" si="6"/>
        <v>42</v>
      </c>
      <c r="I18" s="483">
        <f t="shared" si="7"/>
        <v>33</v>
      </c>
      <c r="J18" s="503">
        <v>15</v>
      </c>
      <c r="K18" s="503"/>
      <c r="L18" s="503">
        <v>17</v>
      </c>
      <c r="M18" s="503">
        <v>1</v>
      </c>
      <c r="N18" s="503"/>
      <c r="O18" s="503"/>
      <c r="P18" s="503"/>
      <c r="Q18" s="503">
        <v>9</v>
      </c>
      <c r="R18" s="484">
        <f t="shared" si="8"/>
        <v>27</v>
      </c>
      <c r="S18" s="485">
        <f t="shared" si="1"/>
        <v>45.45454545454545</v>
      </c>
      <c r="T18" s="489">
        <f t="shared" si="3"/>
        <v>0.7857142857142857</v>
      </c>
      <c r="U18" s="490">
        <f t="shared" si="4"/>
        <v>18</v>
      </c>
      <c r="V18" s="492">
        <f>+C18-(F18+G18+H18)</f>
        <v>0</v>
      </c>
    </row>
    <row r="19" spans="1:22" ht="21.75" customHeight="1">
      <c r="A19" s="472" t="s">
        <v>61</v>
      </c>
      <c r="B19" s="393" t="s">
        <v>505</v>
      </c>
      <c r="C19" s="483">
        <f t="shared" si="5"/>
        <v>80</v>
      </c>
      <c r="D19" s="503">
        <v>27</v>
      </c>
      <c r="E19" s="503">
        <v>53</v>
      </c>
      <c r="F19" s="503"/>
      <c r="G19" s="503"/>
      <c r="H19" s="483">
        <f t="shared" si="6"/>
        <v>80</v>
      </c>
      <c r="I19" s="483">
        <f t="shared" si="7"/>
        <v>65</v>
      </c>
      <c r="J19" s="503">
        <v>20</v>
      </c>
      <c r="K19" s="503"/>
      <c r="L19" s="503">
        <v>45</v>
      </c>
      <c r="M19" s="503"/>
      <c r="N19" s="503"/>
      <c r="O19" s="503"/>
      <c r="P19" s="503"/>
      <c r="Q19" s="503">
        <v>15</v>
      </c>
      <c r="R19" s="484">
        <f t="shared" si="8"/>
        <v>60</v>
      </c>
      <c r="S19" s="485">
        <f t="shared" si="1"/>
        <v>30.76923076923077</v>
      </c>
      <c r="T19" s="489">
        <f t="shared" si="3"/>
        <v>0.8125</v>
      </c>
      <c r="U19" s="490">
        <f t="shared" si="4"/>
        <v>45</v>
      </c>
      <c r="V19" s="492">
        <f>+C19-(F19+G19+H19)</f>
        <v>0</v>
      </c>
    </row>
    <row r="20" spans="1:22" ht="21.75" customHeight="1">
      <c r="A20" s="472" t="s">
        <v>62</v>
      </c>
      <c r="B20" s="393" t="s">
        <v>566</v>
      </c>
      <c r="C20" s="483">
        <f t="shared" si="5"/>
        <v>53</v>
      </c>
      <c r="D20" s="503">
        <v>33</v>
      </c>
      <c r="E20" s="503">
        <v>20</v>
      </c>
      <c r="F20" s="503"/>
      <c r="G20" s="503"/>
      <c r="H20" s="483">
        <f t="shared" si="6"/>
        <v>53</v>
      </c>
      <c r="I20" s="483">
        <f t="shared" si="7"/>
        <v>37</v>
      </c>
      <c r="J20" s="503">
        <v>10</v>
      </c>
      <c r="K20" s="503">
        <v>1</v>
      </c>
      <c r="L20" s="503">
        <v>25</v>
      </c>
      <c r="M20" s="503"/>
      <c r="N20" s="503"/>
      <c r="O20" s="503"/>
      <c r="P20" s="503">
        <v>1</v>
      </c>
      <c r="Q20" s="503">
        <v>16</v>
      </c>
      <c r="R20" s="484">
        <f t="shared" si="8"/>
        <v>42</v>
      </c>
      <c r="S20" s="485">
        <f t="shared" si="1"/>
        <v>29.72972972972973</v>
      </c>
      <c r="T20" s="489">
        <f t="shared" si="3"/>
        <v>0.6981132075471698</v>
      </c>
      <c r="U20" s="490">
        <f t="shared" si="4"/>
        <v>26</v>
      </c>
      <c r="V20" s="492">
        <f>+C20-(F20+G20+H20)</f>
        <v>0</v>
      </c>
    </row>
    <row r="21" spans="1:22" ht="21.75" customHeight="1">
      <c r="A21" s="472" t="s">
        <v>63</v>
      </c>
      <c r="B21" s="393" t="s">
        <v>562</v>
      </c>
      <c r="C21" s="483">
        <f t="shared" si="5"/>
        <v>51</v>
      </c>
      <c r="D21" s="503">
        <v>36</v>
      </c>
      <c r="E21" s="503">
        <v>15</v>
      </c>
      <c r="F21" s="503"/>
      <c r="G21" s="503"/>
      <c r="H21" s="483">
        <f t="shared" si="6"/>
        <v>51</v>
      </c>
      <c r="I21" s="483">
        <f t="shared" si="7"/>
        <v>26</v>
      </c>
      <c r="J21" s="503">
        <v>4</v>
      </c>
      <c r="K21" s="503"/>
      <c r="L21" s="503">
        <v>22</v>
      </c>
      <c r="M21" s="503"/>
      <c r="N21" s="503"/>
      <c r="O21" s="503"/>
      <c r="P21" s="503"/>
      <c r="Q21" s="503">
        <v>25</v>
      </c>
      <c r="R21" s="484">
        <f t="shared" si="8"/>
        <v>47</v>
      </c>
      <c r="S21" s="485">
        <f t="shared" si="1"/>
        <v>15.384615384615385</v>
      </c>
      <c r="T21" s="489">
        <f t="shared" si="3"/>
        <v>0.5098039215686274</v>
      </c>
      <c r="U21" s="490">
        <f t="shared" si="4"/>
        <v>22</v>
      </c>
      <c r="V21" s="492">
        <f>+C21-(F21+G21+H21)</f>
        <v>0</v>
      </c>
    </row>
    <row r="22" spans="1:22" ht="21.75" customHeight="1">
      <c r="A22" s="471" t="s">
        <v>1</v>
      </c>
      <c r="B22" s="969" t="s">
        <v>17</v>
      </c>
      <c r="C22" s="483">
        <f aca="true" t="shared" si="9" ref="C22:C31">+D22+E22</f>
        <v>14239</v>
      </c>
      <c r="D22" s="483">
        <f>SUM(D23,D32,D38,D43,D47,D53,D60,D67,D74)</f>
        <v>7305</v>
      </c>
      <c r="E22" s="483">
        <f>SUM(E23,E32,E38,E43,E47,E53,E60,E67,E74)</f>
        <v>6934</v>
      </c>
      <c r="F22" s="483">
        <f>SUM(F23,F32,F38,F43,F47,F53,F60,F67,F74)</f>
        <v>59</v>
      </c>
      <c r="G22" s="483">
        <f>SUM(G23,G32,G38,G43,G47,G53,G60,G67,G74)</f>
        <v>0</v>
      </c>
      <c r="H22" s="483">
        <f aca="true" t="shared" si="10" ref="H22:H31">SUM(I22,Q22)</f>
        <v>14180</v>
      </c>
      <c r="I22" s="483">
        <f aca="true" t="shared" si="11" ref="I22:I31">SUM(J22:P22)</f>
        <v>11030</v>
      </c>
      <c r="J22" s="483">
        <f aca="true" t="shared" si="12" ref="J22:R22">SUM(J23,J32,J38,J43,J47,J53,J60,J67,J74)</f>
        <v>4867</v>
      </c>
      <c r="K22" s="483">
        <f t="shared" si="12"/>
        <v>211</v>
      </c>
      <c r="L22" s="483">
        <f t="shared" si="12"/>
        <v>5873</v>
      </c>
      <c r="M22" s="483">
        <f t="shared" si="12"/>
        <v>42</v>
      </c>
      <c r="N22" s="483">
        <f t="shared" si="12"/>
        <v>3</v>
      </c>
      <c r="O22" s="483">
        <f t="shared" si="12"/>
        <v>0</v>
      </c>
      <c r="P22" s="483">
        <f t="shared" si="12"/>
        <v>34</v>
      </c>
      <c r="Q22" s="483">
        <f t="shared" si="12"/>
        <v>3150</v>
      </c>
      <c r="R22" s="483">
        <f t="shared" si="12"/>
        <v>9102</v>
      </c>
      <c r="S22" s="499">
        <f t="shared" si="1"/>
        <v>46.03807796917498</v>
      </c>
      <c r="T22" s="489">
        <f t="shared" si="3"/>
        <v>0.7778561354019746</v>
      </c>
      <c r="U22" s="490">
        <f t="shared" si="4"/>
        <v>5952</v>
      </c>
      <c r="V22" s="492">
        <f>+C22-(F22+G22+H22)</f>
        <v>0</v>
      </c>
    </row>
    <row r="23" spans="1:22" ht="21.75" customHeight="1">
      <c r="A23" s="471" t="s">
        <v>43</v>
      </c>
      <c r="B23" s="969" t="s">
        <v>503</v>
      </c>
      <c r="C23" s="483">
        <f t="shared" si="9"/>
        <v>1408</v>
      </c>
      <c r="D23" s="483">
        <f>SUM(D24:D31)</f>
        <v>884</v>
      </c>
      <c r="E23" s="483">
        <f>SUM(E24:E31)</f>
        <v>524</v>
      </c>
      <c r="F23" s="483">
        <f>SUM(F24:F31)</f>
        <v>6</v>
      </c>
      <c r="G23" s="483">
        <f>SUM(G24:G31)</f>
        <v>0</v>
      </c>
      <c r="H23" s="483">
        <f t="shared" si="10"/>
        <v>1402</v>
      </c>
      <c r="I23" s="483">
        <f t="shared" si="11"/>
        <v>880</v>
      </c>
      <c r="J23" s="483">
        <f aca="true" t="shared" si="13" ref="J23:Q23">SUM(J24:J31)</f>
        <v>313</v>
      </c>
      <c r="K23" s="483">
        <f t="shared" si="13"/>
        <v>10</v>
      </c>
      <c r="L23" s="483">
        <f t="shared" si="13"/>
        <v>503</v>
      </c>
      <c r="M23" s="483">
        <f t="shared" si="13"/>
        <v>35</v>
      </c>
      <c r="N23" s="483">
        <f t="shared" si="13"/>
        <v>0</v>
      </c>
      <c r="O23" s="483">
        <f t="shared" si="13"/>
        <v>0</v>
      </c>
      <c r="P23" s="483">
        <f t="shared" si="13"/>
        <v>19</v>
      </c>
      <c r="Q23" s="483">
        <f t="shared" si="13"/>
        <v>522</v>
      </c>
      <c r="R23" s="484">
        <f aca="true" t="shared" si="14" ref="R23:R31">SUM(L23:Q23)</f>
        <v>1079</v>
      </c>
      <c r="S23" s="499">
        <f t="shared" si="1"/>
        <v>36.70454545454545</v>
      </c>
      <c r="T23" s="489">
        <f t="shared" si="3"/>
        <v>0.6276747503566333</v>
      </c>
      <c r="U23" s="490">
        <f t="shared" si="4"/>
        <v>557</v>
      </c>
      <c r="V23" s="492">
        <f>+C23-(F23+G23+H23)</f>
        <v>0</v>
      </c>
    </row>
    <row r="24" spans="1:22" ht="21.75" customHeight="1">
      <c r="A24" s="472" t="s">
        <v>45</v>
      </c>
      <c r="B24" s="970" t="s">
        <v>502</v>
      </c>
      <c r="C24" s="483">
        <f t="shared" si="9"/>
        <v>101</v>
      </c>
      <c r="D24" s="506">
        <v>44</v>
      </c>
      <c r="E24" s="516">
        <v>57</v>
      </c>
      <c r="F24" s="516">
        <v>0</v>
      </c>
      <c r="G24" s="502"/>
      <c r="H24" s="483">
        <f t="shared" si="10"/>
        <v>101</v>
      </c>
      <c r="I24" s="483">
        <f t="shared" si="11"/>
        <v>70</v>
      </c>
      <c r="J24" s="503">
        <v>37</v>
      </c>
      <c r="K24" s="503">
        <v>0</v>
      </c>
      <c r="L24" s="520">
        <v>32</v>
      </c>
      <c r="M24" s="517">
        <v>0</v>
      </c>
      <c r="N24" s="517">
        <v>0</v>
      </c>
      <c r="O24" s="517">
        <v>0</v>
      </c>
      <c r="P24" s="521">
        <v>1</v>
      </c>
      <c r="Q24" s="516">
        <v>31</v>
      </c>
      <c r="R24" s="484">
        <f t="shared" si="14"/>
        <v>64</v>
      </c>
      <c r="S24" s="485">
        <f t="shared" si="1"/>
        <v>52.85714285714286</v>
      </c>
      <c r="T24" s="489">
        <f t="shared" si="3"/>
        <v>0.693069306930693</v>
      </c>
      <c r="U24" s="490">
        <f t="shared" si="4"/>
        <v>33</v>
      </c>
      <c r="V24" s="492">
        <f>+C24-(F24+G24+H24)</f>
        <v>0</v>
      </c>
    </row>
    <row r="25" spans="1:22" ht="21.75" customHeight="1">
      <c r="A25" s="472" t="s">
        <v>46</v>
      </c>
      <c r="B25" s="971" t="s">
        <v>552</v>
      </c>
      <c r="C25" s="483">
        <f t="shared" si="9"/>
        <v>113</v>
      </c>
      <c r="D25" s="506">
        <v>88</v>
      </c>
      <c r="E25" s="516">
        <v>25</v>
      </c>
      <c r="F25" s="502">
        <v>0</v>
      </c>
      <c r="G25" s="502"/>
      <c r="H25" s="483">
        <f t="shared" si="10"/>
        <v>113</v>
      </c>
      <c r="I25" s="483">
        <f t="shared" si="11"/>
        <v>57</v>
      </c>
      <c r="J25" s="503">
        <v>18</v>
      </c>
      <c r="K25" s="516"/>
      <c r="L25" s="503">
        <v>30</v>
      </c>
      <c r="M25" s="503">
        <v>9</v>
      </c>
      <c r="N25" s="517">
        <v>0</v>
      </c>
      <c r="O25" s="517">
        <v>0</v>
      </c>
      <c r="P25" s="521">
        <v>0</v>
      </c>
      <c r="Q25" s="516">
        <v>56</v>
      </c>
      <c r="R25" s="484">
        <f t="shared" si="14"/>
        <v>95</v>
      </c>
      <c r="S25" s="485">
        <f t="shared" si="1"/>
        <v>31.57894736842105</v>
      </c>
      <c r="T25" s="489">
        <f t="shared" si="3"/>
        <v>0.504424778761062</v>
      </c>
      <c r="U25" s="490">
        <f t="shared" si="4"/>
        <v>39</v>
      </c>
      <c r="V25" s="492"/>
    </row>
    <row r="26" spans="1:22" ht="21.75" customHeight="1">
      <c r="A26" s="472" t="s">
        <v>104</v>
      </c>
      <c r="B26" s="972" t="s">
        <v>553</v>
      </c>
      <c r="C26" s="483">
        <f t="shared" si="9"/>
        <v>168</v>
      </c>
      <c r="D26" s="506">
        <v>103</v>
      </c>
      <c r="E26" s="516">
        <v>65</v>
      </c>
      <c r="F26" s="502">
        <v>0</v>
      </c>
      <c r="G26" s="502"/>
      <c r="H26" s="483">
        <f t="shared" si="10"/>
        <v>168</v>
      </c>
      <c r="I26" s="483">
        <f t="shared" si="11"/>
        <v>104</v>
      </c>
      <c r="J26" s="503">
        <v>55</v>
      </c>
      <c r="K26" s="516">
        <v>0</v>
      </c>
      <c r="L26" s="520">
        <v>48</v>
      </c>
      <c r="M26" s="521"/>
      <c r="N26" s="517">
        <v>0</v>
      </c>
      <c r="O26" s="517">
        <v>0</v>
      </c>
      <c r="P26" s="521">
        <v>1</v>
      </c>
      <c r="Q26" s="516">
        <v>64</v>
      </c>
      <c r="R26" s="484">
        <f t="shared" si="14"/>
        <v>113</v>
      </c>
      <c r="S26" s="485">
        <f t="shared" si="1"/>
        <v>52.88461538461539</v>
      </c>
      <c r="T26" s="489">
        <f t="shared" si="3"/>
        <v>0.6190476190476191</v>
      </c>
      <c r="U26" s="490">
        <f t="shared" si="4"/>
        <v>49</v>
      </c>
      <c r="V26" s="492">
        <f>+C26-(F26+G26+H26)</f>
        <v>0</v>
      </c>
    </row>
    <row r="27" spans="1:22" ht="21.75" customHeight="1">
      <c r="A27" s="472" t="s">
        <v>106</v>
      </c>
      <c r="B27" s="972" t="s">
        <v>500</v>
      </c>
      <c r="C27" s="483">
        <f t="shared" si="9"/>
        <v>236</v>
      </c>
      <c r="D27" s="506">
        <v>157</v>
      </c>
      <c r="E27" s="516">
        <v>79</v>
      </c>
      <c r="F27" s="502">
        <v>5</v>
      </c>
      <c r="G27" s="502"/>
      <c r="H27" s="483">
        <f t="shared" si="10"/>
        <v>231</v>
      </c>
      <c r="I27" s="483">
        <f t="shared" si="11"/>
        <v>139</v>
      </c>
      <c r="J27" s="503">
        <v>51</v>
      </c>
      <c r="K27" s="516">
        <v>5</v>
      </c>
      <c r="L27" s="520">
        <v>70</v>
      </c>
      <c r="M27" s="521">
        <v>1</v>
      </c>
      <c r="N27" s="517"/>
      <c r="O27" s="517"/>
      <c r="P27" s="521">
        <v>12</v>
      </c>
      <c r="Q27" s="516">
        <v>92</v>
      </c>
      <c r="R27" s="484">
        <f t="shared" si="14"/>
        <v>175</v>
      </c>
      <c r="S27" s="485">
        <f t="shared" si="1"/>
        <v>40.28776978417266</v>
      </c>
      <c r="T27" s="489">
        <f t="shared" si="3"/>
        <v>0.6017316017316018</v>
      </c>
      <c r="U27" s="490">
        <f t="shared" si="4"/>
        <v>83</v>
      </c>
      <c r="V27" s="492">
        <f>+C27-(F27+G27+H27)</f>
        <v>0</v>
      </c>
    </row>
    <row r="28" spans="1:22" ht="21.75" customHeight="1">
      <c r="A28" s="472" t="s">
        <v>107</v>
      </c>
      <c r="B28" s="972" t="s">
        <v>499</v>
      </c>
      <c r="C28" s="483">
        <f t="shared" si="9"/>
        <v>269</v>
      </c>
      <c r="D28" s="506">
        <v>176</v>
      </c>
      <c r="E28" s="516">
        <v>93</v>
      </c>
      <c r="F28" s="502"/>
      <c r="G28" s="502"/>
      <c r="H28" s="483">
        <f>SUM(I28,Q28)</f>
        <v>269</v>
      </c>
      <c r="I28" s="483">
        <f t="shared" si="11"/>
        <v>178</v>
      </c>
      <c r="J28" s="503">
        <v>44</v>
      </c>
      <c r="K28" s="516"/>
      <c r="L28" s="520">
        <v>134</v>
      </c>
      <c r="M28" s="521"/>
      <c r="N28" s="517"/>
      <c r="O28" s="517"/>
      <c r="P28" s="521">
        <v>0</v>
      </c>
      <c r="Q28" s="516">
        <v>91</v>
      </c>
      <c r="R28" s="484">
        <f t="shared" si="14"/>
        <v>225</v>
      </c>
      <c r="S28" s="485">
        <f t="shared" si="1"/>
        <v>24.719101123595504</v>
      </c>
      <c r="T28" s="489">
        <f>+I28/H28</f>
        <v>0.6617100371747212</v>
      </c>
      <c r="U28" s="490">
        <f t="shared" si="4"/>
        <v>134</v>
      </c>
      <c r="V28" s="492">
        <f>+C28-(F28+G28+H28)</f>
        <v>0</v>
      </c>
    </row>
    <row r="29" spans="1:22" ht="21.75" customHeight="1">
      <c r="A29" s="472" t="s">
        <v>109</v>
      </c>
      <c r="B29" s="972" t="s">
        <v>537</v>
      </c>
      <c r="C29" s="483">
        <f t="shared" si="9"/>
        <v>218</v>
      </c>
      <c r="D29" s="506">
        <v>131</v>
      </c>
      <c r="E29" s="516">
        <v>87</v>
      </c>
      <c r="F29" s="502">
        <v>1</v>
      </c>
      <c r="G29" s="502"/>
      <c r="H29" s="483">
        <f>SUM(I29,Q29)</f>
        <v>217</v>
      </c>
      <c r="I29" s="483">
        <f t="shared" si="11"/>
        <v>152</v>
      </c>
      <c r="J29" s="503">
        <v>38</v>
      </c>
      <c r="K29" s="516">
        <v>1</v>
      </c>
      <c r="L29" s="520">
        <v>87</v>
      </c>
      <c r="M29" s="521">
        <v>25</v>
      </c>
      <c r="N29" s="517"/>
      <c r="O29" s="517"/>
      <c r="P29" s="521">
        <v>1</v>
      </c>
      <c r="Q29" s="516">
        <v>65</v>
      </c>
      <c r="R29" s="484">
        <f t="shared" si="14"/>
        <v>178</v>
      </c>
      <c r="S29" s="485">
        <f t="shared" si="1"/>
        <v>25.657894736842106</v>
      </c>
      <c r="T29" s="489">
        <f>+I29/H29</f>
        <v>0.7004608294930875</v>
      </c>
      <c r="U29" s="490">
        <f t="shared" si="4"/>
        <v>113</v>
      </c>
      <c r="V29" s="492">
        <f>+C29-(F29+G29+H29)</f>
        <v>0</v>
      </c>
    </row>
    <row r="30" spans="1:22" ht="21.75" customHeight="1">
      <c r="A30" s="472" t="s">
        <v>110</v>
      </c>
      <c r="B30" s="972" t="s">
        <v>541</v>
      </c>
      <c r="C30" s="483">
        <f t="shared" si="9"/>
        <v>148</v>
      </c>
      <c r="D30" s="506">
        <v>80</v>
      </c>
      <c r="E30" s="516">
        <v>68</v>
      </c>
      <c r="F30" s="502"/>
      <c r="G30" s="502"/>
      <c r="H30" s="483">
        <f t="shared" si="10"/>
        <v>148</v>
      </c>
      <c r="I30" s="483">
        <f t="shared" si="11"/>
        <v>91</v>
      </c>
      <c r="J30" s="503">
        <v>34</v>
      </c>
      <c r="K30" s="516"/>
      <c r="L30" s="520">
        <v>57</v>
      </c>
      <c r="M30" s="521"/>
      <c r="N30" s="517"/>
      <c r="O30" s="517"/>
      <c r="P30" s="521"/>
      <c r="Q30" s="516">
        <v>57</v>
      </c>
      <c r="R30" s="484">
        <f t="shared" si="14"/>
        <v>114</v>
      </c>
      <c r="S30" s="485">
        <f t="shared" si="1"/>
        <v>37.362637362637365</v>
      </c>
      <c r="T30" s="489">
        <f t="shared" si="3"/>
        <v>0.6148648648648649</v>
      </c>
      <c r="U30" s="490">
        <f t="shared" si="4"/>
        <v>57</v>
      </c>
      <c r="V30" s="492">
        <f>+C30-(F30+G30+H30)</f>
        <v>0</v>
      </c>
    </row>
    <row r="31" spans="1:22" ht="21.75" customHeight="1">
      <c r="A31" s="472" t="s">
        <v>123</v>
      </c>
      <c r="B31" s="971" t="s">
        <v>554</v>
      </c>
      <c r="C31" s="483">
        <f t="shared" si="9"/>
        <v>155</v>
      </c>
      <c r="D31" s="506">
        <v>105</v>
      </c>
      <c r="E31" s="516">
        <f>48+2</f>
        <v>50</v>
      </c>
      <c r="F31" s="502">
        <v>0</v>
      </c>
      <c r="G31" s="502"/>
      <c r="H31" s="483">
        <f t="shared" si="10"/>
        <v>155</v>
      </c>
      <c r="I31" s="483">
        <f t="shared" si="11"/>
        <v>89</v>
      </c>
      <c r="J31" s="503">
        <v>36</v>
      </c>
      <c r="K31" s="516">
        <v>4</v>
      </c>
      <c r="L31" s="520">
        <v>45</v>
      </c>
      <c r="M31" s="503"/>
      <c r="N31" s="517">
        <v>0</v>
      </c>
      <c r="O31" s="517">
        <v>0</v>
      </c>
      <c r="P31" s="521">
        <v>4</v>
      </c>
      <c r="Q31" s="516">
        <v>66</v>
      </c>
      <c r="R31" s="484">
        <f t="shared" si="14"/>
        <v>115</v>
      </c>
      <c r="S31" s="485">
        <f t="shared" si="1"/>
        <v>44.9438202247191</v>
      </c>
      <c r="T31" s="489">
        <f t="shared" si="3"/>
        <v>0.5741935483870968</v>
      </c>
      <c r="U31" s="490">
        <f t="shared" si="4"/>
        <v>49</v>
      </c>
      <c r="V31" s="492">
        <f>+C31-(F31+G31+H31)</f>
        <v>0</v>
      </c>
    </row>
    <row r="32" spans="1:22" ht="21.75" customHeight="1">
      <c r="A32" s="471" t="s">
        <v>44</v>
      </c>
      <c r="B32" s="969" t="s">
        <v>498</v>
      </c>
      <c r="C32" s="483">
        <f>C33+C34+C35+C36+C37</f>
        <v>2179</v>
      </c>
      <c r="D32" s="483">
        <f aca="true" t="shared" si="15" ref="D32:R32">D33+D34+D35+D36+D37</f>
        <v>1103</v>
      </c>
      <c r="E32" s="483">
        <f t="shared" si="15"/>
        <v>1076</v>
      </c>
      <c r="F32" s="483">
        <f t="shared" si="15"/>
        <v>28</v>
      </c>
      <c r="G32" s="483">
        <f t="shared" si="15"/>
        <v>0</v>
      </c>
      <c r="H32" s="483">
        <f t="shared" si="15"/>
        <v>2151</v>
      </c>
      <c r="I32" s="483">
        <f t="shared" si="15"/>
        <v>1732</v>
      </c>
      <c r="J32" s="483">
        <f t="shared" si="15"/>
        <v>834</v>
      </c>
      <c r="K32" s="483">
        <f t="shared" si="15"/>
        <v>8</v>
      </c>
      <c r="L32" s="483">
        <f t="shared" si="15"/>
        <v>890</v>
      </c>
      <c r="M32" s="483">
        <f t="shared" si="15"/>
        <v>0</v>
      </c>
      <c r="N32" s="483">
        <f t="shared" si="15"/>
        <v>0</v>
      </c>
      <c r="O32" s="483">
        <f t="shared" si="15"/>
        <v>0</v>
      </c>
      <c r="P32" s="483">
        <f t="shared" si="15"/>
        <v>0</v>
      </c>
      <c r="Q32" s="483">
        <f t="shared" si="15"/>
        <v>419</v>
      </c>
      <c r="R32" s="483">
        <f t="shared" si="15"/>
        <v>1309</v>
      </c>
      <c r="S32" s="485">
        <f t="shared" si="1"/>
        <v>48.61431870669746</v>
      </c>
      <c r="T32" s="489">
        <f t="shared" si="3"/>
        <v>0.805206880520688</v>
      </c>
      <c r="U32" s="490">
        <f t="shared" si="4"/>
        <v>890</v>
      </c>
      <c r="V32" s="492">
        <f>+C32-(F32+G32+H32)</f>
        <v>0</v>
      </c>
    </row>
    <row r="33" spans="1:22" ht="21.75" customHeight="1">
      <c r="A33" s="472" t="s">
        <v>47</v>
      </c>
      <c r="B33" s="970" t="s">
        <v>539</v>
      </c>
      <c r="C33" s="483">
        <f>+D33+E33</f>
        <v>242</v>
      </c>
      <c r="D33" s="510">
        <v>92</v>
      </c>
      <c r="E33" s="510">
        <v>150</v>
      </c>
      <c r="F33" s="510">
        <v>0</v>
      </c>
      <c r="G33" s="510"/>
      <c r="H33" s="503">
        <f>I33+Q33</f>
        <v>242</v>
      </c>
      <c r="I33" s="483">
        <f>J33+K33+L33+M33+N33+O33+P33</f>
        <v>191</v>
      </c>
      <c r="J33" s="510">
        <v>107</v>
      </c>
      <c r="K33" s="510">
        <v>1</v>
      </c>
      <c r="L33" s="510">
        <v>83</v>
      </c>
      <c r="M33" s="510">
        <v>0</v>
      </c>
      <c r="N33" s="510"/>
      <c r="O33" s="510"/>
      <c r="P33" s="510">
        <v>0</v>
      </c>
      <c r="Q33" s="510">
        <v>51</v>
      </c>
      <c r="R33" s="946">
        <f>+Q33+P33+O33+N33+M33+L33</f>
        <v>134</v>
      </c>
      <c r="S33" s="485">
        <f t="shared" si="1"/>
        <v>56.54450261780105</v>
      </c>
      <c r="T33" s="489">
        <f t="shared" si="3"/>
        <v>0.7892561983471075</v>
      </c>
      <c r="U33" s="490">
        <f t="shared" si="4"/>
        <v>83</v>
      </c>
      <c r="V33" s="492">
        <f>+C33-(F33+G33+H33)</f>
        <v>0</v>
      </c>
    </row>
    <row r="34" spans="1:22" ht="21.75" customHeight="1">
      <c r="A34" s="472" t="s">
        <v>48</v>
      </c>
      <c r="B34" s="971" t="s">
        <v>497</v>
      </c>
      <c r="C34" s="483">
        <f>+D34+E34</f>
        <v>517</v>
      </c>
      <c r="D34" s="510">
        <v>276</v>
      </c>
      <c r="E34" s="510">
        <v>241</v>
      </c>
      <c r="F34" s="510">
        <v>0</v>
      </c>
      <c r="G34" s="510"/>
      <c r="H34" s="483">
        <f>I34+Q34</f>
        <v>517</v>
      </c>
      <c r="I34" s="483">
        <f>J34+K34+L34+M34+N34+O34+P34</f>
        <v>384</v>
      </c>
      <c r="J34" s="510">
        <v>170</v>
      </c>
      <c r="K34" s="510">
        <v>0</v>
      </c>
      <c r="L34" s="510">
        <v>214</v>
      </c>
      <c r="M34" s="510"/>
      <c r="N34" s="510"/>
      <c r="O34" s="510"/>
      <c r="P34" s="510"/>
      <c r="Q34" s="510">
        <v>133</v>
      </c>
      <c r="R34" s="484">
        <f>+Q34+P34+O34+N34+M34+L34</f>
        <v>347</v>
      </c>
      <c r="S34" s="485">
        <f t="shared" si="1"/>
        <v>44.27083333333333</v>
      </c>
      <c r="T34" s="489">
        <f t="shared" si="3"/>
        <v>0.7427466150870407</v>
      </c>
      <c r="U34" s="490">
        <f t="shared" si="4"/>
        <v>214</v>
      </c>
      <c r="V34" s="492">
        <f>+C34-(F34+G34+H34)</f>
        <v>0</v>
      </c>
    </row>
    <row r="35" spans="1:22" ht="21.75" customHeight="1">
      <c r="A35" s="472" t="s">
        <v>496</v>
      </c>
      <c r="B35" s="971" t="s">
        <v>501</v>
      </c>
      <c r="C35" s="483">
        <f>+D35+E35</f>
        <v>573</v>
      </c>
      <c r="D35" s="510">
        <v>275</v>
      </c>
      <c r="E35" s="510">
        <v>298</v>
      </c>
      <c r="F35" s="510">
        <v>3</v>
      </c>
      <c r="G35" s="510"/>
      <c r="H35" s="483">
        <f>I35+Q35</f>
        <v>570</v>
      </c>
      <c r="I35" s="483">
        <f>J35+K35+L35+M35+N35+O35+P35</f>
        <v>520</v>
      </c>
      <c r="J35" s="510">
        <v>233</v>
      </c>
      <c r="K35" s="510">
        <v>4</v>
      </c>
      <c r="L35" s="510">
        <v>283</v>
      </c>
      <c r="M35" s="510"/>
      <c r="N35" s="510"/>
      <c r="O35" s="510"/>
      <c r="P35" s="510">
        <v>0</v>
      </c>
      <c r="Q35" s="510">
        <v>50</v>
      </c>
      <c r="R35" s="484">
        <f>+Q35+P35+O35+N35+M35+L35</f>
        <v>333</v>
      </c>
      <c r="S35" s="485">
        <f t="shared" si="1"/>
        <v>45.57692307692307</v>
      </c>
      <c r="T35" s="489">
        <f t="shared" si="3"/>
        <v>0.9122807017543859</v>
      </c>
      <c r="U35" s="490">
        <f t="shared" si="4"/>
        <v>283</v>
      </c>
      <c r="V35" s="492">
        <f>+C35-(F35+G35+H35)</f>
        <v>0</v>
      </c>
    </row>
    <row r="36" spans="1:22" ht="21.75" customHeight="1">
      <c r="A36" s="472" t="s">
        <v>494</v>
      </c>
      <c r="B36" s="971" t="s">
        <v>493</v>
      </c>
      <c r="C36" s="483">
        <f>+D36+E36</f>
        <v>439</v>
      </c>
      <c r="D36" s="510">
        <v>247</v>
      </c>
      <c r="E36" s="510">
        <v>192</v>
      </c>
      <c r="F36" s="510">
        <v>2</v>
      </c>
      <c r="G36" s="510"/>
      <c r="H36" s="483">
        <f>I36+Q36</f>
        <v>437</v>
      </c>
      <c r="I36" s="483">
        <f>J36+K36+L36+M36+N36+O36+P36</f>
        <v>287</v>
      </c>
      <c r="J36" s="510">
        <v>155</v>
      </c>
      <c r="K36" s="510">
        <v>2</v>
      </c>
      <c r="L36" s="510">
        <v>130</v>
      </c>
      <c r="M36" s="510"/>
      <c r="N36" s="510"/>
      <c r="O36" s="510"/>
      <c r="P36" s="510">
        <v>0</v>
      </c>
      <c r="Q36" s="510">
        <v>150</v>
      </c>
      <c r="R36" s="484">
        <f>+Q36+P36+O36+N36+M36+L36</f>
        <v>280</v>
      </c>
      <c r="S36" s="485">
        <f t="shared" si="1"/>
        <v>54.70383275261324</v>
      </c>
      <c r="T36" s="489">
        <f t="shared" si="3"/>
        <v>0.6567505720823799</v>
      </c>
      <c r="U36" s="490">
        <f t="shared" si="4"/>
        <v>130</v>
      </c>
      <c r="V36" s="492">
        <f>+C36-(F36+G36+H36)</f>
        <v>0</v>
      </c>
    </row>
    <row r="37" spans="1:22" ht="21.75" customHeight="1">
      <c r="A37" s="472" t="s">
        <v>542</v>
      </c>
      <c r="B37" s="971" t="s">
        <v>543</v>
      </c>
      <c r="C37" s="483">
        <f>+D37+E37</f>
        <v>408</v>
      </c>
      <c r="D37" s="510">
        <v>213</v>
      </c>
      <c r="E37" s="510">
        <v>195</v>
      </c>
      <c r="F37" s="510">
        <v>23</v>
      </c>
      <c r="G37" s="510"/>
      <c r="H37" s="483">
        <f>I37+Q37</f>
        <v>385</v>
      </c>
      <c r="I37" s="483">
        <f>J37+K37+L37+M37+N37+O37+P37</f>
        <v>350</v>
      </c>
      <c r="J37" s="510">
        <v>169</v>
      </c>
      <c r="K37" s="510">
        <v>1</v>
      </c>
      <c r="L37" s="510">
        <v>180</v>
      </c>
      <c r="M37" s="510"/>
      <c r="N37" s="510"/>
      <c r="O37" s="510"/>
      <c r="P37" s="510">
        <v>0</v>
      </c>
      <c r="Q37" s="510">
        <v>35</v>
      </c>
      <c r="R37" s="484">
        <f>+Q37+P37+O37+N37+M37+L37</f>
        <v>215</v>
      </c>
      <c r="S37" s="485">
        <f t="shared" si="1"/>
        <v>48.57142857142857</v>
      </c>
      <c r="T37" s="489">
        <f t="shared" si="3"/>
        <v>0.9090909090909091</v>
      </c>
      <c r="U37" s="490">
        <f t="shared" si="4"/>
        <v>180</v>
      </c>
      <c r="V37" s="492">
        <f>+C37-(F37+G37+H37)</f>
        <v>0</v>
      </c>
    </row>
    <row r="38" spans="1:22" ht="21.75" customHeight="1">
      <c r="A38" s="471" t="s">
        <v>49</v>
      </c>
      <c r="B38" s="969" t="s">
        <v>492</v>
      </c>
      <c r="C38" s="483">
        <f>C39+C40+C41+C42</f>
        <v>996</v>
      </c>
      <c r="D38" s="483">
        <f aca="true" t="shared" si="16" ref="D38:R38">D39+D40+D41+D42</f>
        <v>556</v>
      </c>
      <c r="E38" s="483">
        <f t="shared" si="16"/>
        <v>440</v>
      </c>
      <c r="F38" s="483">
        <f t="shared" si="16"/>
        <v>6</v>
      </c>
      <c r="G38" s="483">
        <f t="shared" si="16"/>
        <v>0</v>
      </c>
      <c r="H38" s="483">
        <f t="shared" si="16"/>
        <v>990</v>
      </c>
      <c r="I38" s="483">
        <f t="shared" si="16"/>
        <v>642</v>
      </c>
      <c r="J38" s="483">
        <f t="shared" si="16"/>
        <v>321</v>
      </c>
      <c r="K38" s="483">
        <f t="shared" si="16"/>
        <v>2</v>
      </c>
      <c r="L38" s="483">
        <f t="shared" si="16"/>
        <v>312</v>
      </c>
      <c r="M38" s="483">
        <f t="shared" si="16"/>
        <v>3</v>
      </c>
      <c r="N38" s="483">
        <f t="shared" si="16"/>
        <v>0</v>
      </c>
      <c r="O38" s="483">
        <f t="shared" si="16"/>
        <v>0</v>
      </c>
      <c r="P38" s="483">
        <f t="shared" si="16"/>
        <v>4</v>
      </c>
      <c r="Q38" s="483">
        <f t="shared" si="16"/>
        <v>348</v>
      </c>
      <c r="R38" s="483">
        <f t="shared" si="16"/>
        <v>667</v>
      </c>
      <c r="S38" s="485">
        <f t="shared" si="1"/>
        <v>50.31152647975078</v>
      </c>
      <c r="T38" s="489">
        <f t="shared" si="3"/>
        <v>0.6484848484848484</v>
      </c>
      <c r="U38" s="490">
        <f t="shared" si="4"/>
        <v>319</v>
      </c>
      <c r="V38" s="492">
        <f>+C38-(F38+G38+H38)</f>
        <v>0</v>
      </c>
    </row>
    <row r="39" spans="1:22" ht="21.75" customHeight="1">
      <c r="A39" s="472" t="s">
        <v>113</v>
      </c>
      <c r="B39" s="393" t="s">
        <v>491</v>
      </c>
      <c r="C39" s="483">
        <f aca="true" t="shared" si="17" ref="C39:C79">+D39+E39</f>
        <v>165</v>
      </c>
      <c r="D39" s="947">
        <v>101</v>
      </c>
      <c r="E39" s="947">
        <v>64</v>
      </c>
      <c r="F39" s="947">
        <v>0</v>
      </c>
      <c r="G39" s="503"/>
      <c r="H39" s="483">
        <f>I39+Q39</f>
        <v>165</v>
      </c>
      <c r="I39" s="483">
        <f>J39+K39+L39+M39+N39+O39+P39</f>
        <v>116</v>
      </c>
      <c r="J39" s="947">
        <v>43</v>
      </c>
      <c r="K39" s="947"/>
      <c r="L39" s="947">
        <v>73</v>
      </c>
      <c r="M39" s="947"/>
      <c r="N39" s="947"/>
      <c r="O39" s="947"/>
      <c r="P39" s="948"/>
      <c r="Q39" s="949">
        <v>49</v>
      </c>
      <c r="R39" s="484">
        <f>+Q39+P39+O39+N39+M39+L39</f>
        <v>122</v>
      </c>
      <c r="S39" s="485">
        <f t="shared" si="1"/>
        <v>37.06896551724138</v>
      </c>
      <c r="T39" s="489">
        <f t="shared" si="3"/>
        <v>0.703030303030303</v>
      </c>
      <c r="U39" s="490">
        <f t="shared" si="4"/>
        <v>73</v>
      </c>
      <c r="V39" s="492">
        <f>+C39-(F39+G39+H39)</f>
        <v>0</v>
      </c>
    </row>
    <row r="40" spans="1:22" ht="21.75" customHeight="1">
      <c r="A40" s="472" t="s">
        <v>114</v>
      </c>
      <c r="B40" s="393" t="s">
        <v>490</v>
      </c>
      <c r="C40" s="483">
        <f t="shared" si="17"/>
        <v>263</v>
      </c>
      <c r="D40" s="947">
        <v>124</v>
      </c>
      <c r="E40" s="947">
        <v>139</v>
      </c>
      <c r="F40" s="947">
        <v>4</v>
      </c>
      <c r="G40" s="503"/>
      <c r="H40" s="483">
        <f>I40+Q40</f>
        <v>259</v>
      </c>
      <c r="I40" s="483">
        <f>J40+K40+L40+M40+N40+O40+P40</f>
        <v>166</v>
      </c>
      <c r="J40" s="947">
        <v>94</v>
      </c>
      <c r="K40" s="947">
        <v>1</v>
      </c>
      <c r="L40" s="947">
        <v>71</v>
      </c>
      <c r="M40" s="947"/>
      <c r="N40" s="947"/>
      <c r="O40" s="947"/>
      <c r="P40" s="948"/>
      <c r="Q40" s="949">
        <v>93</v>
      </c>
      <c r="R40" s="484">
        <f>+Q40+P40+O40+N40+M40+L40</f>
        <v>164</v>
      </c>
      <c r="S40" s="485">
        <f t="shared" si="1"/>
        <v>57.22891566265061</v>
      </c>
      <c r="T40" s="489">
        <f t="shared" si="3"/>
        <v>0.640926640926641</v>
      </c>
      <c r="U40" s="490">
        <f t="shared" si="4"/>
        <v>71</v>
      </c>
      <c r="V40" s="492">
        <f>+C40-(F40+G40+H40)</f>
        <v>0</v>
      </c>
    </row>
    <row r="41" spans="1:22" ht="21.75" customHeight="1">
      <c r="A41" s="472" t="s">
        <v>115</v>
      </c>
      <c r="B41" s="393" t="s">
        <v>555</v>
      </c>
      <c r="C41" s="483">
        <f t="shared" si="17"/>
        <v>261</v>
      </c>
      <c r="D41" s="947">
        <v>129</v>
      </c>
      <c r="E41" s="947">
        <v>132</v>
      </c>
      <c r="F41" s="947">
        <v>2</v>
      </c>
      <c r="G41" s="503"/>
      <c r="H41" s="483">
        <f>I41+Q41</f>
        <v>259</v>
      </c>
      <c r="I41" s="483">
        <f>J41+K41+L41+M41+N41+O41+P41</f>
        <v>189</v>
      </c>
      <c r="J41" s="947">
        <v>97</v>
      </c>
      <c r="K41" s="947">
        <v>1</v>
      </c>
      <c r="L41" s="947">
        <v>87</v>
      </c>
      <c r="M41" s="947"/>
      <c r="N41" s="947"/>
      <c r="O41" s="947"/>
      <c r="P41" s="948">
        <v>4</v>
      </c>
      <c r="Q41" s="949">
        <v>70</v>
      </c>
      <c r="R41" s="484">
        <f>+Q41+P41+O41+N41+M41+L41</f>
        <v>161</v>
      </c>
      <c r="S41" s="485">
        <f t="shared" si="1"/>
        <v>51.85185185185185</v>
      </c>
      <c r="T41" s="489">
        <f t="shared" si="3"/>
        <v>0.7297297297297297</v>
      </c>
      <c r="U41" s="490">
        <f t="shared" si="4"/>
        <v>91</v>
      </c>
      <c r="V41" s="492">
        <f>+C41-(F41+G41+H41)</f>
        <v>0</v>
      </c>
    </row>
    <row r="42" spans="1:22" ht="21.75" customHeight="1">
      <c r="A42" s="472" t="s">
        <v>489</v>
      </c>
      <c r="B42" s="958" t="s">
        <v>556</v>
      </c>
      <c r="C42" s="483">
        <f t="shared" si="17"/>
        <v>307</v>
      </c>
      <c r="D42" s="947">
        <v>202</v>
      </c>
      <c r="E42" s="947">
        <v>105</v>
      </c>
      <c r="F42" s="947">
        <v>0</v>
      </c>
      <c r="G42" s="503"/>
      <c r="H42" s="483">
        <f>I42+Q42</f>
        <v>307</v>
      </c>
      <c r="I42" s="483">
        <f>J42+K42+L42+M42+N42+O42+P42</f>
        <v>171</v>
      </c>
      <c r="J42" s="947">
        <v>87</v>
      </c>
      <c r="K42" s="947"/>
      <c r="L42" s="947">
        <v>81</v>
      </c>
      <c r="M42" s="947">
        <v>3</v>
      </c>
      <c r="N42" s="947"/>
      <c r="O42" s="947"/>
      <c r="P42" s="948"/>
      <c r="Q42" s="949">
        <v>136</v>
      </c>
      <c r="R42" s="484">
        <f>+Q42+P42+O42+N42+M42+L42</f>
        <v>220</v>
      </c>
      <c r="S42" s="485">
        <f t="shared" si="1"/>
        <v>50.877192982456144</v>
      </c>
      <c r="T42" s="489">
        <f t="shared" si="3"/>
        <v>0.5570032573289903</v>
      </c>
      <c r="U42" s="490">
        <f t="shared" si="4"/>
        <v>84</v>
      </c>
      <c r="V42" s="492">
        <f>+C42-(F42+G42+H42)</f>
        <v>0</v>
      </c>
    </row>
    <row r="43" spans="1:22" ht="21.75" customHeight="1">
      <c r="A43" s="471" t="s">
        <v>58</v>
      </c>
      <c r="B43" s="969" t="s">
        <v>488</v>
      </c>
      <c r="C43" s="483">
        <f t="shared" si="17"/>
        <v>1051</v>
      </c>
      <c r="D43" s="483">
        <f>SUM(D44:D46)</f>
        <v>384</v>
      </c>
      <c r="E43" s="483">
        <f>SUM(E44:E46)</f>
        <v>667</v>
      </c>
      <c r="F43" s="483">
        <f>SUM(F44:F46)</f>
        <v>1</v>
      </c>
      <c r="G43" s="483">
        <f>SUM(G44:G46)</f>
        <v>0</v>
      </c>
      <c r="H43" s="483">
        <f aca="true" t="shared" si="18" ref="H43:H72">SUM(I43,Q43)</f>
        <v>1050</v>
      </c>
      <c r="I43" s="483">
        <f aca="true" t="shared" si="19" ref="I43:I72">SUM(J43:P43)</f>
        <v>832</v>
      </c>
      <c r="J43" s="483">
        <f aca="true" t="shared" si="20" ref="J43:Q43">SUM(J44:J46)</f>
        <v>447</v>
      </c>
      <c r="K43" s="483">
        <f t="shared" si="20"/>
        <v>22</v>
      </c>
      <c r="L43" s="483">
        <f t="shared" si="20"/>
        <v>363</v>
      </c>
      <c r="M43" s="483">
        <f t="shared" si="20"/>
        <v>0</v>
      </c>
      <c r="N43" s="483">
        <f t="shared" si="20"/>
        <v>0</v>
      </c>
      <c r="O43" s="483">
        <f t="shared" si="20"/>
        <v>0</v>
      </c>
      <c r="P43" s="483">
        <f t="shared" si="20"/>
        <v>0</v>
      </c>
      <c r="Q43" s="483">
        <f t="shared" si="20"/>
        <v>218</v>
      </c>
      <c r="R43" s="484">
        <f aca="true" t="shared" si="21" ref="R43:R79">SUM(L43:Q43)</f>
        <v>581</v>
      </c>
      <c r="S43" s="499">
        <f t="shared" si="1"/>
        <v>56.370192307692314</v>
      </c>
      <c r="T43" s="489">
        <f t="shared" si="3"/>
        <v>0.7923809523809524</v>
      </c>
      <c r="U43" s="490">
        <f t="shared" si="4"/>
        <v>363</v>
      </c>
      <c r="V43" s="492">
        <f>+C43-(F43+G43+H43)</f>
        <v>0</v>
      </c>
    </row>
    <row r="44" spans="1:22" ht="21.75" customHeight="1">
      <c r="A44" s="472" t="s">
        <v>116</v>
      </c>
      <c r="B44" s="393" t="s">
        <v>475</v>
      </c>
      <c r="C44" s="483">
        <f t="shared" si="17"/>
        <v>303</v>
      </c>
      <c r="D44" s="517">
        <v>103</v>
      </c>
      <c r="E44" s="517">
        <v>200</v>
      </c>
      <c r="F44" s="517"/>
      <c r="G44" s="517"/>
      <c r="H44" s="483">
        <f>+I44+Q44</f>
        <v>303</v>
      </c>
      <c r="I44" s="483">
        <f>+J44+K44+L44+M44+N44+O44+P44</f>
        <v>250</v>
      </c>
      <c r="J44" s="517">
        <v>136</v>
      </c>
      <c r="K44" s="517">
        <v>6</v>
      </c>
      <c r="L44" s="517">
        <v>108</v>
      </c>
      <c r="M44" s="517">
        <v>0</v>
      </c>
      <c r="N44" s="517">
        <v>0</v>
      </c>
      <c r="O44" s="517">
        <v>0</v>
      </c>
      <c r="P44" s="518">
        <v>0</v>
      </c>
      <c r="Q44" s="519">
        <v>53</v>
      </c>
      <c r="R44" s="484">
        <f t="shared" si="21"/>
        <v>161</v>
      </c>
      <c r="S44" s="485">
        <f aca="true" t="shared" si="22" ref="S44:S79">(((J44+K44))/I44)*100</f>
        <v>56.8</v>
      </c>
      <c r="T44" s="489">
        <f t="shared" si="3"/>
        <v>0.8250825082508251</v>
      </c>
      <c r="U44" s="490">
        <f t="shared" si="4"/>
        <v>108</v>
      </c>
      <c r="V44" s="492">
        <f>+C44-(F44+G44+H44)</f>
        <v>0</v>
      </c>
    </row>
    <row r="45" spans="1:22" ht="21.75" customHeight="1">
      <c r="A45" s="472" t="s">
        <v>117</v>
      </c>
      <c r="B45" s="393" t="s">
        <v>487</v>
      </c>
      <c r="C45" s="483">
        <f t="shared" si="17"/>
        <v>390</v>
      </c>
      <c r="D45" s="517">
        <v>82</v>
      </c>
      <c r="E45" s="517">
        <v>308</v>
      </c>
      <c r="F45" s="517"/>
      <c r="G45" s="517"/>
      <c r="H45" s="483">
        <f>+I45+Q45</f>
        <v>390</v>
      </c>
      <c r="I45" s="483">
        <f>+J45+K45+L45+M45+N45+O45+P45</f>
        <v>345</v>
      </c>
      <c r="J45" s="517">
        <v>191</v>
      </c>
      <c r="K45" s="517">
        <v>8</v>
      </c>
      <c r="L45" s="517">
        <v>146</v>
      </c>
      <c r="M45" s="517">
        <v>0</v>
      </c>
      <c r="N45" s="517">
        <v>0</v>
      </c>
      <c r="O45" s="517">
        <v>0</v>
      </c>
      <c r="P45" s="518">
        <v>0</v>
      </c>
      <c r="Q45" s="519">
        <v>45</v>
      </c>
      <c r="R45" s="484">
        <f t="shared" si="21"/>
        <v>191</v>
      </c>
      <c r="S45" s="485">
        <f t="shared" si="22"/>
        <v>57.68115942028985</v>
      </c>
      <c r="T45" s="489">
        <f t="shared" si="3"/>
        <v>0.8846153846153846</v>
      </c>
      <c r="U45" s="490">
        <f t="shared" si="4"/>
        <v>146</v>
      </c>
      <c r="V45" s="492">
        <f>+C45-(F45+G45+H45)</f>
        <v>0</v>
      </c>
    </row>
    <row r="46" spans="1:22" ht="21.75" customHeight="1">
      <c r="A46" s="472" t="s">
        <v>118</v>
      </c>
      <c r="B46" s="393" t="s">
        <v>540</v>
      </c>
      <c r="C46" s="483">
        <f t="shared" si="17"/>
        <v>358</v>
      </c>
      <c r="D46" s="517">
        <v>199</v>
      </c>
      <c r="E46" s="517">
        <v>159</v>
      </c>
      <c r="F46" s="517">
        <v>1</v>
      </c>
      <c r="G46" s="517"/>
      <c r="H46" s="483">
        <f>+I46+Q46</f>
        <v>357</v>
      </c>
      <c r="I46" s="483">
        <f>+J46+K46+L46+M46+N46+O46+P46</f>
        <v>237</v>
      </c>
      <c r="J46" s="517">
        <v>120</v>
      </c>
      <c r="K46" s="517">
        <v>8</v>
      </c>
      <c r="L46" s="517">
        <v>109</v>
      </c>
      <c r="M46" s="517">
        <v>0</v>
      </c>
      <c r="N46" s="517">
        <v>0</v>
      </c>
      <c r="O46" s="517">
        <v>0</v>
      </c>
      <c r="P46" s="518">
        <v>0</v>
      </c>
      <c r="Q46" s="519">
        <v>120</v>
      </c>
      <c r="R46" s="484">
        <f t="shared" si="21"/>
        <v>229</v>
      </c>
      <c r="S46" s="485">
        <f t="shared" si="22"/>
        <v>54.008438818565395</v>
      </c>
      <c r="T46" s="489">
        <f t="shared" si="3"/>
        <v>0.6638655462184874</v>
      </c>
      <c r="U46" s="490">
        <f t="shared" si="4"/>
        <v>109</v>
      </c>
      <c r="V46" s="492">
        <f>+C46-(F46+G46+H46)</f>
        <v>0</v>
      </c>
    </row>
    <row r="47" spans="1:22" ht="21.75" customHeight="1">
      <c r="A47" s="471" t="s">
        <v>59</v>
      </c>
      <c r="B47" s="969" t="s">
        <v>486</v>
      </c>
      <c r="C47" s="483">
        <f t="shared" si="17"/>
        <v>989</v>
      </c>
      <c r="D47" s="483">
        <f aca="true" t="shared" si="23" ref="D47:R47">SUM(D48:D52)</f>
        <v>449</v>
      </c>
      <c r="E47" s="483">
        <f t="shared" si="23"/>
        <v>540</v>
      </c>
      <c r="F47" s="483">
        <f t="shared" si="23"/>
        <v>5</v>
      </c>
      <c r="G47" s="483">
        <f t="shared" si="23"/>
        <v>0</v>
      </c>
      <c r="H47" s="483">
        <f t="shared" si="23"/>
        <v>984</v>
      </c>
      <c r="I47" s="483">
        <f t="shared" si="23"/>
        <v>728</v>
      </c>
      <c r="J47" s="483">
        <f t="shared" si="23"/>
        <v>414</v>
      </c>
      <c r="K47" s="483">
        <f t="shared" si="23"/>
        <v>13</v>
      </c>
      <c r="L47" s="483">
        <f t="shared" si="23"/>
        <v>298</v>
      </c>
      <c r="M47" s="483">
        <f t="shared" si="23"/>
        <v>1</v>
      </c>
      <c r="N47" s="483">
        <f t="shared" si="23"/>
        <v>0</v>
      </c>
      <c r="O47" s="483">
        <f t="shared" si="23"/>
        <v>0</v>
      </c>
      <c r="P47" s="483">
        <f t="shared" si="23"/>
        <v>2</v>
      </c>
      <c r="Q47" s="483">
        <f t="shared" si="23"/>
        <v>256</v>
      </c>
      <c r="R47" s="483">
        <f t="shared" si="23"/>
        <v>557</v>
      </c>
      <c r="S47" s="499">
        <f t="shared" si="22"/>
        <v>58.65384615384615</v>
      </c>
      <c r="T47" s="489">
        <f t="shared" si="3"/>
        <v>0.7398373983739838</v>
      </c>
      <c r="U47" s="490">
        <f t="shared" si="4"/>
        <v>301</v>
      </c>
      <c r="V47" s="492">
        <f>+C47-(F47+G47+H47)</f>
        <v>0</v>
      </c>
    </row>
    <row r="48" spans="1:22" ht="21.75" customHeight="1">
      <c r="A48" s="472" t="s">
        <v>120</v>
      </c>
      <c r="B48" s="959" t="s">
        <v>571</v>
      </c>
      <c r="C48" s="483">
        <f t="shared" si="17"/>
        <v>234</v>
      </c>
      <c r="D48" s="950">
        <v>125</v>
      </c>
      <c r="E48" s="950">
        <v>109</v>
      </c>
      <c r="F48" s="950">
        <v>0</v>
      </c>
      <c r="G48" s="510"/>
      <c r="H48" s="483">
        <f>+I48+Q48</f>
        <v>234</v>
      </c>
      <c r="I48" s="483">
        <f>+J48+K48+L48+M48+N48+O48+P48</f>
        <v>148</v>
      </c>
      <c r="J48" s="950">
        <v>89</v>
      </c>
      <c r="K48" s="950">
        <v>6</v>
      </c>
      <c r="L48" s="950">
        <v>51</v>
      </c>
      <c r="M48" s="950">
        <v>0</v>
      </c>
      <c r="N48" s="950">
        <v>0</v>
      </c>
      <c r="O48" s="950">
        <v>0</v>
      </c>
      <c r="P48" s="950">
        <v>2</v>
      </c>
      <c r="Q48" s="950">
        <v>86</v>
      </c>
      <c r="R48" s="484">
        <f t="shared" si="21"/>
        <v>139</v>
      </c>
      <c r="S48" s="485">
        <f t="shared" si="22"/>
        <v>64.1891891891892</v>
      </c>
      <c r="T48" s="489">
        <f t="shared" si="3"/>
        <v>0.6324786324786325</v>
      </c>
      <c r="U48" s="490">
        <f t="shared" si="4"/>
        <v>53</v>
      </c>
      <c r="V48" s="492">
        <f aca="true" t="shared" si="24" ref="V48:V79">+C48-(F48+G48+H48)</f>
        <v>0</v>
      </c>
    </row>
    <row r="49" spans="1:22" ht="21.75" customHeight="1">
      <c r="A49" s="472" t="s">
        <v>121</v>
      </c>
      <c r="B49" s="959" t="s">
        <v>485</v>
      </c>
      <c r="C49" s="483">
        <f t="shared" si="17"/>
        <v>174</v>
      </c>
      <c r="D49" s="950">
        <v>48</v>
      </c>
      <c r="E49" s="950">
        <v>126</v>
      </c>
      <c r="F49" s="950">
        <v>0</v>
      </c>
      <c r="G49" s="510"/>
      <c r="H49" s="483">
        <f>+I49+Q49</f>
        <v>174</v>
      </c>
      <c r="I49" s="483">
        <f>+J49+K49+L49+M49+N49+O49+P49</f>
        <v>141</v>
      </c>
      <c r="J49" s="950">
        <v>88</v>
      </c>
      <c r="K49" s="950">
        <v>2</v>
      </c>
      <c r="L49" s="950">
        <v>51</v>
      </c>
      <c r="M49" s="950">
        <v>0</v>
      </c>
      <c r="N49" s="950">
        <v>0</v>
      </c>
      <c r="O49" s="950">
        <v>0</v>
      </c>
      <c r="P49" s="950">
        <v>0</v>
      </c>
      <c r="Q49" s="950">
        <v>33</v>
      </c>
      <c r="R49" s="484">
        <f t="shared" si="21"/>
        <v>84</v>
      </c>
      <c r="S49" s="485">
        <f t="shared" si="22"/>
        <v>63.829787234042556</v>
      </c>
      <c r="T49" s="489">
        <f t="shared" si="3"/>
        <v>0.8103448275862069</v>
      </c>
      <c r="U49" s="490">
        <f t="shared" si="4"/>
        <v>51</v>
      </c>
      <c r="V49" s="492">
        <f t="shared" si="24"/>
        <v>0</v>
      </c>
    </row>
    <row r="50" spans="1:22" ht="21.75" customHeight="1">
      <c r="A50" s="472" t="s">
        <v>122</v>
      </c>
      <c r="B50" s="959" t="s">
        <v>495</v>
      </c>
      <c r="C50" s="483">
        <f t="shared" si="17"/>
        <v>144</v>
      </c>
      <c r="D50" s="950">
        <v>61</v>
      </c>
      <c r="E50" s="950">
        <v>83</v>
      </c>
      <c r="F50" s="950">
        <v>0</v>
      </c>
      <c r="G50" s="510"/>
      <c r="H50" s="483">
        <f>+I50+Q50</f>
        <v>144</v>
      </c>
      <c r="I50" s="483">
        <f>+J50+K50+L50+M50+N50+O50+P50</f>
        <v>110</v>
      </c>
      <c r="J50" s="950">
        <v>77</v>
      </c>
      <c r="K50" s="950">
        <v>3</v>
      </c>
      <c r="L50" s="950">
        <v>29</v>
      </c>
      <c r="M50" s="950">
        <v>1</v>
      </c>
      <c r="N50" s="950">
        <v>0</v>
      </c>
      <c r="O50" s="950">
        <v>0</v>
      </c>
      <c r="P50" s="950">
        <v>0</v>
      </c>
      <c r="Q50" s="950">
        <v>34</v>
      </c>
      <c r="R50" s="484">
        <f t="shared" si="21"/>
        <v>64</v>
      </c>
      <c r="S50" s="485">
        <f t="shared" si="22"/>
        <v>72.72727272727273</v>
      </c>
      <c r="T50" s="489">
        <f t="shared" si="3"/>
        <v>0.7638888888888888</v>
      </c>
      <c r="U50" s="490">
        <f t="shared" si="4"/>
        <v>30</v>
      </c>
      <c r="V50" s="492">
        <f t="shared" si="24"/>
        <v>0</v>
      </c>
    </row>
    <row r="51" spans="1:22" ht="21.75" customHeight="1">
      <c r="A51" s="472" t="s">
        <v>484</v>
      </c>
      <c r="B51" s="959" t="s">
        <v>572</v>
      </c>
      <c r="C51" s="483">
        <f t="shared" si="17"/>
        <v>259</v>
      </c>
      <c r="D51" s="950">
        <v>137</v>
      </c>
      <c r="E51" s="950">
        <v>122</v>
      </c>
      <c r="F51" s="950">
        <v>1</v>
      </c>
      <c r="G51" s="510"/>
      <c r="H51" s="483">
        <f>+I51+Q51</f>
        <v>258</v>
      </c>
      <c r="I51" s="483">
        <f>+J51+K51+L51+M51+N51+O51+P51</f>
        <v>184</v>
      </c>
      <c r="J51" s="950">
        <v>71</v>
      </c>
      <c r="K51" s="950">
        <v>0</v>
      </c>
      <c r="L51" s="950">
        <v>113</v>
      </c>
      <c r="M51" s="950">
        <v>0</v>
      </c>
      <c r="N51" s="950">
        <v>0</v>
      </c>
      <c r="O51" s="950">
        <v>0</v>
      </c>
      <c r="P51" s="950">
        <v>0</v>
      </c>
      <c r="Q51" s="950">
        <v>74</v>
      </c>
      <c r="R51" s="484">
        <f t="shared" si="21"/>
        <v>187</v>
      </c>
      <c r="S51" s="485">
        <f t="shared" si="22"/>
        <v>38.58695652173913</v>
      </c>
      <c r="T51" s="489">
        <f t="shared" si="3"/>
        <v>0.7131782945736435</v>
      </c>
      <c r="U51" s="490">
        <f t="shared" si="4"/>
        <v>113</v>
      </c>
      <c r="V51" s="492">
        <f t="shared" si="24"/>
        <v>0</v>
      </c>
    </row>
    <row r="52" spans="1:22" ht="21.75" customHeight="1">
      <c r="A52" s="472" t="s">
        <v>538</v>
      </c>
      <c r="B52" s="959" t="s">
        <v>483</v>
      </c>
      <c r="C52" s="483">
        <f t="shared" si="17"/>
        <v>178</v>
      </c>
      <c r="D52" s="950">
        <v>78</v>
      </c>
      <c r="E52" s="950">
        <v>100</v>
      </c>
      <c r="F52" s="950">
        <v>4</v>
      </c>
      <c r="G52" s="510"/>
      <c r="H52" s="483">
        <f>+I52+Q52</f>
        <v>174</v>
      </c>
      <c r="I52" s="483">
        <f>+J52+K52+L52+M52+N52+O52+P52</f>
        <v>145</v>
      </c>
      <c r="J52" s="950">
        <v>89</v>
      </c>
      <c r="K52" s="950">
        <v>2</v>
      </c>
      <c r="L52" s="950">
        <v>54</v>
      </c>
      <c r="M52" s="950">
        <v>0</v>
      </c>
      <c r="N52" s="950">
        <v>0</v>
      </c>
      <c r="O52" s="950">
        <v>0</v>
      </c>
      <c r="P52" s="950">
        <v>0</v>
      </c>
      <c r="Q52" s="950">
        <v>29</v>
      </c>
      <c r="R52" s="484">
        <f t="shared" si="21"/>
        <v>83</v>
      </c>
      <c r="S52" s="485">
        <f t="shared" si="22"/>
        <v>62.758620689655174</v>
      </c>
      <c r="T52" s="489">
        <f t="shared" si="3"/>
        <v>0.8333333333333334</v>
      </c>
      <c r="U52" s="490">
        <f t="shared" si="4"/>
        <v>54</v>
      </c>
      <c r="V52" s="492">
        <f t="shared" si="24"/>
        <v>0</v>
      </c>
    </row>
    <row r="53" spans="1:22" ht="21.75" customHeight="1">
      <c r="A53" s="471" t="s">
        <v>60</v>
      </c>
      <c r="B53" s="969" t="s">
        <v>482</v>
      </c>
      <c r="C53" s="483">
        <f>+C54+C55+C56+C57+C58+C59</f>
        <v>2231</v>
      </c>
      <c r="D53" s="483">
        <f aca="true" t="shared" si="25" ref="D53:R53">+D54+D55+D56+D57+D58+D59</f>
        <v>1095</v>
      </c>
      <c r="E53" s="483">
        <f t="shared" si="25"/>
        <v>1136</v>
      </c>
      <c r="F53" s="483">
        <f t="shared" si="25"/>
        <v>1</v>
      </c>
      <c r="G53" s="483">
        <f t="shared" si="25"/>
        <v>0</v>
      </c>
      <c r="H53" s="483">
        <f t="shared" si="25"/>
        <v>2230</v>
      </c>
      <c r="I53" s="483">
        <f t="shared" si="25"/>
        <v>1910</v>
      </c>
      <c r="J53" s="483">
        <f t="shared" si="25"/>
        <v>877</v>
      </c>
      <c r="K53" s="483">
        <f t="shared" si="25"/>
        <v>44</v>
      </c>
      <c r="L53" s="483">
        <f t="shared" si="25"/>
        <v>989</v>
      </c>
      <c r="M53" s="483">
        <f t="shared" si="25"/>
        <v>0</v>
      </c>
      <c r="N53" s="483">
        <f t="shared" si="25"/>
        <v>0</v>
      </c>
      <c r="O53" s="483">
        <f t="shared" si="25"/>
        <v>0</v>
      </c>
      <c r="P53" s="483">
        <f t="shared" si="25"/>
        <v>0</v>
      </c>
      <c r="Q53" s="483">
        <f t="shared" si="25"/>
        <v>320</v>
      </c>
      <c r="R53" s="483">
        <f t="shared" si="25"/>
        <v>1309</v>
      </c>
      <c r="S53" s="485">
        <f t="shared" si="22"/>
        <v>48.21989528795812</v>
      </c>
      <c r="T53" s="489">
        <f t="shared" si="3"/>
        <v>0.8565022421524664</v>
      </c>
      <c r="U53" s="490">
        <f t="shared" si="4"/>
        <v>989</v>
      </c>
      <c r="V53" s="492">
        <f t="shared" si="24"/>
        <v>0</v>
      </c>
    </row>
    <row r="54" spans="1:22" ht="21.75" customHeight="1">
      <c r="A54" s="472" t="s">
        <v>481</v>
      </c>
      <c r="B54" s="960" t="s">
        <v>504</v>
      </c>
      <c r="C54" s="483">
        <f t="shared" si="17"/>
        <v>364</v>
      </c>
      <c r="D54" s="947">
        <v>146</v>
      </c>
      <c r="E54" s="947">
        <v>218</v>
      </c>
      <c r="F54" s="947">
        <v>0</v>
      </c>
      <c r="G54" s="503"/>
      <c r="H54" s="483">
        <f t="shared" si="18"/>
        <v>364</v>
      </c>
      <c r="I54" s="483">
        <f t="shared" si="19"/>
        <v>292</v>
      </c>
      <c r="J54" s="947">
        <v>135</v>
      </c>
      <c r="K54" s="947">
        <v>1</v>
      </c>
      <c r="L54" s="947">
        <v>156</v>
      </c>
      <c r="M54" s="947"/>
      <c r="N54" s="947"/>
      <c r="O54" s="947"/>
      <c r="P54" s="948"/>
      <c r="Q54" s="509">
        <v>72</v>
      </c>
      <c r="R54" s="484">
        <f t="shared" si="21"/>
        <v>228</v>
      </c>
      <c r="S54" s="485">
        <f t="shared" si="22"/>
        <v>46.57534246575342</v>
      </c>
      <c r="T54" s="489">
        <f t="shared" si="3"/>
        <v>0.8021978021978022</v>
      </c>
      <c r="U54" s="490">
        <f t="shared" si="4"/>
        <v>156</v>
      </c>
      <c r="V54" s="492">
        <f t="shared" si="24"/>
        <v>0</v>
      </c>
    </row>
    <row r="55" spans="1:22" ht="21.75" customHeight="1">
      <c r="A55" s="472" t="s">
        <v>480</v>
      </c>
      <c r="B55" s="960" t="s">
        <v>479</v>
      </c>
      <c r="C55" s="483">
        <f t="shared" si="17"/>
        <v>474</v>
      </c>
      <c r="D55" s="947">
        <v>260</v>
      </c>
      <c r="E55" s="947">
        <v>214</v>
      </c>
      <c r="F55" s="947"/>
      <c r="G55" s="503"/>
      <c r="H55" s="483">
        <f t="shared" si="18"/>
        <v>474</v>
      </c>
      <c r="I55" s="483">
        <f t="shared" si="19"/>
        <v>445</v>
      </c>
      <c r="J55" s="947">
        <v>170</v>
      </c>
      <c r="K55" s="947">
        <v>3</v>
      </c>
      <c r="L55" s="947">
        <v>272</v>
      </c>
      <c r="M55" s="947"/>
      <c r="N55" s="947"/>
      <c r="O55" s="947"/>
      <c r="P55" s="948"/>
      <c r="Q55" s="509">
        <v>29</v>
      </c>
      <c r="R55" s="484">
        <f t="shared" si="21"/>
        <v>301</v>
      </c>
      <c r="S55" s="485">
        <f t="shared" si="22"/>
        <v>38.87640449438202</v>
      </c>
      <c r="T55" s="489">
        <f t="shared" si="3"/>
        <v>0.9388185654008439</v>
      </c>
      <c r="U55" s="490">
        <f t="shared" si="4"/>
        <v>272</v>
      </c>
      <c r="V55" s="492">
        <f t="shared" si="24"/>
        <v>0</v>
      </c>
    </row>
    <row r="56" spans="1:22" ht="21.75" customHeight="1">
      <c r="A56" s="472" t="s">
        <v>478</v>
      </c>
      <c r="B56" s="960" t="s">
        <v>477</v>
      </c>
      <c r="C56" s="483">
        <f t="shared" si="17"/>
        <v>465</v>
      </c>
      <c r="D56" s="947">
        <v>289</v>
      </c>
      <c r="E56" s="947">
        <v>176</v>
      </c>
      <c r="F56" s="947"/>
      <c r="G56" s="503"/>
      <c r="H56" s="483">
        <f t="shared" si="18"/>
        <v>465</v>
      </c>
      <c r="I56" s="483">
        <f t="shared" si="19"/>
        <v>400</v>
      </c>
      <c r="J56" s="947">
        <v>134</v>
      </c>
      <c r="K56" s="947">
        <v>1</v>
      </c>
      <c r="L56" s="947">
        <v>265</v>
      </c>
      <c r="M56" s="947"/>
      <c r="N56" s="947"/>
      <c r="O56" s="947"/>
      <c r="P56" s="948"/>
      <c r="Q56" s="509">
        <v>65</v>
      </c>
      <c r="R56" s="484">
        <f t="shared" si="21"/>
        <v>330</v>
      </c>
      <c r="S56" s="485">
        <f t="shared" si="22"/>
        <v>33.75</v>
      </c>
      <c r="T56" s="489">
        <f t="shared" si="3"/>
        <v>0.8602150537634409</v>
      </c>
      <c r="U56" s="490">
        <f t="shared" si="4"/>
        <v>265</v>
      </c>
      <c r="V56" s="492">
        <f t="shared" si="24"/>
        <v>0</v>
      </c>
    </row>
    <row r="57" spans="1:22" ht="21.75" customHeight="1">
      <c r="A57" s="472" t="s">
        <v>476</v>
      </c>
      <c r="B57" s="960" t="s">
        <v>560</v>
      </c>
      <c r="C57" s="483">
        <f t="shared" si="17"/>
        <v>237</v>
      </c>
      <c r="D57" s="947">
        <v>165</v>
      </c>
      <c r="E57" s="947">
        <v>72</v>
      </c>
      <c r="F57" s="947">
        <v>1</v>
      </c>
      <c r="G57" s="503"/>
      <c r="H57" s="483">
        <f t="shared" si="18"/>
        <v>236</v>
      </c>
      <c r="I57" s="483">
        <f t="shared" si="19"/>
        <v>172</v>
      </c>
      <c r="J57" s="947">
        <v>65</v>
      </c>
      <c r="K57" s="947">
        <v>4</v>
      </c>
      <c r="L57" s="947">
        <v>103</v>
      </c>
      <c r="M57" s="947"/>
      <c r="N57" s="947"/>
      <c r="O57" s="947"/>
      <c r="P57" s="948"/>
      <c r="Q57" s="509">
        <v>64</v>
      </c>
      <c r="R57" s="484">
        <f t="shared" si="21"/>
        <v>167</v>
      </c>
      <c r="S57" s="485">
        <f t="shared" si="22"/>
        <v>40.116279069767444</v>
      </c>
      <c r="T57" s="489">
        <f t="shared" si="3"/>
        <v>0.7288135593220338</v>
      </c>
      <c r="U57" s="490">
        <f t="shared" si="4"/>
        <v>103</v>
      </c>
      <c r="V57" s="492">
        <f t="shared" si="24"/>
        <v>0</v>
      </c>
    </row>
    <row r="58" spans="1:22" ht="21.75" customHeight="1">
      <c r="A58" s="472" t="s">
        <v>474</v>
      </c>
      <c r="B58" s="960" t="s">
        <v>532</v>
      </c>
      <c r="C58" s="483">
        <f t="shared" si="17"/>
        <v>475</v>
      </c>
      <c r="D58" s="947">
        <v>125</v>
      </c>
      <c r="E58" s="947">
        <v>350</v>
      </c>
      <c r="F58" s="947"/>
      <c r="G58" s="503"/>
      <c r="H58" s="483">
        <f t="shared" si="18"/>
        <v>475</v>
      </c>
      <c r="I58" s="483">
        <f t="shared" si="19"/>
        <v>435</v>
      </c>
      <c r="J58" s="947">
        <v>271</v>
      </c>
      <c r="K58" s="947">
        <v>16</v>
      </c>
      <c r="L58" s="947">
        <v>148</v>
      </c>
      <c r="M58" s="947"/>
      <c r="N58" s="947"/>
      <c r="O58" s="947"/>
      <c r="P58" s="948"/>
      <c r="Q58" s="509">
        <v>40</v>
      </c>
      <c r="R58" s="484">
        <f t="shared" si="21"/>
        <v>188</v>
      </c>
      <c r="S58" s="485">
        <f t="shared" si="22"/>
        <v>65.97701149425286</v>
      </c>
      <c r="T58" s="489">
        <f t="shared" si="3"/>
        <v>0.9157894736842105</v>
      </c>
      <c r="U58" s="490">
        <f t="shared" si="4"/>
        <v>148</v>
      </c>
      <c r="V58" s="492">
        <f t="shared" si="24"/>
        <v>0</v>
      </c>
    </row>
    <row r="59" spans="1:22" ht="21.75" customHeight="1">
      <c r="A59" s="472" t="s">
        <v>536</v>
      </c>
      <c r="B59" s="973" t="s">
        <v>544</v>
      </c>
      <c r="C59" s="483">
        <f t="shared" si="17"/>
        <v>216</v>
      </c>
      <c r="D59" s="516">
        <v>110</v>
      </c>
      <c r="E59" s="517">
        <v>106</v>
      </c>
      <c r="F59" s="517"/>
      <c r="G59" s="516"/>
      <c r="H59" s="483">
        <f t="shared" si="18"/>
        <v>216</v>
      </c>
      <c r="I59" s="483">
        <f t="shared" si="19"/>
        <v>166</v>
      </c>
      <c r="J59" s="517">
        <v>102</v>
      </c>
      <c r="K59" s="517">
        <v>19</v>
      </c>
      <c r="L59" s="517">
        <v>45</v>
      </c>
      <c r="M59" s="503"/>
      <c r="N59" s="503"/>
      <c r="O59" s="503"/>
      <c r="P59" s="503"/>
      <c r="Q59" s="951">
        <v>50</v>
      </c>
      <c r="R59" s="484">
        <f t="shared" si="21"/>
        <v>95</v>
      </c>
      <c r="S59" s="485">
        <f t="shared" si="22"/>
        <v>72.89156626506023</v>
      </c>
      <c r="T59" s="489">
        <f t="shared" si="3"/>
        <v>0.7685185185185185</v>
      </c>
      <c r="U59" s="490">
        <f t="shared" si="4"/>
        <v>45</v>
      </c>
      <c r="V59" s="492">
        <f t="shared" si="24"/>
        <v>0</v>
      </c>
    </row>
    <row r="60" spans="1:22" ht="21.75" customHeight="1">
      <c r="A60" s="471" t="s">
        <v>61</v>
      </c>
      <c r="B60" s="969" t="s">
        <v>473</v>
      </c>
      <c r="C60" s="483">
        <f t="shared" si="17"/>
        <v>1988</v>
      </c>
      <c r="D60" s="483">
        <f>SUM(D61:D66)</f>
        <v>974</v>
      </c>
      <c r="E60" s="483">
        <f>SUM(E61:E66)</f>
        <v>1014</v>
      </c>
      <c r="F60" s="483">
        <f>SUM(F61:F66)</f>
        <v>2</v>
      </c>
      <c r="G60" s="483">
        <f>SUM(G61:G66)</f>
        <v>0</v>
      </c>
      <c r="H60" s="483">
        <f t="shared" si="18"/>
        <v>1986</v>
      </c>
      <c r="I60" s="483">
        <f t="shared" si="19"/>
        <v>1621</v>
      </c>
      <c r="J60" s="483">
        <f aca="true" t="shared" si="26" ref="J60:Q60">SUM(J61:J66)</f>
        <v>726</v>
      </c>
      <c r="K60" s="483">
        <f t="shared" si="26"/>
        <v>46</v>
      </c>
      <c r="L60" s="483">
        <f t="shared" si="26"/>
        <v>837</v>
      </c>
      <c r="M60" s="483">
        <f t="shared" si="26"/>
        <v>1</v>
      </c>
      <c r="N60" s="483">
        <f t="shared" si="26"/>
        <v>2</v>
      </c>
      <c r="O60" s="483">
        <f t="shared" si="26"/>
        <v>0</v>
      </c>
      <c r="P60" s="483">
        <f t="shared" si="26"/>
        <v>9</v>
      </c>
      <c r="Q60" s="483">
        <f t="shared" si="26"/>
        <v>365</v>
      </c>
      <c r="R60" s="484">
        <f t="shared" si="21"/>
        <v>1214</v>
      </c>
      <c r="S60" s="499">
        <f t="shared" si="22"/>
        <v>47.62492288710673</v>
      </c>
      <c r="T60" s="489">
        <f t="shared" si="3"/>
        <v>0.8162134944612286</v>
      </c>
      <c r="U60" s="490">
        <f t="shared" si="4"/>
        <v>849</v>
      </c>
      <c r="V60" s="492">
        <f t="shared" si="24"/>
        <v>0</v>
      </c>
    </row>
    <row r="61" spans="1:22" ht="21.75" customHeight="1">
      <c r="A61" s="472" t="s">
        <v>472</v>
      </c>
      <c r="B61" s="393" t="s">
        <v>471</v>
      </c>
      <c r="C61" s="483">
        <f t="shared" si="17"/>
        <v>191</v>
      </c>
      <c r="D61" s="503">
        <v>78</v>
      </c>
      <c r="E61" s="952">
        <v>113</v>
      </c>
      <c r="F61" s="952"/>
      <c r="G61" s="503"/>
      <c r="H61" s="483">
        <f t="shared" si="18"/>
        <v>191</v>
      </c>
      <c r="I61" s="483">
        <f t="shared" si="19"/>
        <v>167</v>
      </c>
      <c r="J61" s="503">
        <v>80</v>
      </c>
      <c r="K61" s="503">
        <v>15</v>
      </c>
      <c r="L61" s="503">
        <v>70</v>
      </c>
      <c r="M61" s="503">
        <v>0</v>
      </c>
      <c r="N61" s="503">
        <v>2</v>
      </c>
      <c r="O61" s="503">
        <v>0</v>
      </c>
      <c r="P61" s="503">
        <v>0</v>
      </c>
      <c r="Q61" s="503">
        <v>24</v>
      </c>
      <c r="R61" s="484">
        <f t="shared" si="21"/>
        <v>96</v>
      </c>
      <c r="S61" s="485">
        <f t="shared" si="22"/>
        <v>56.886227544910184</v>
      </c>
      <c r="T61" s="489">
        <f t="shared" si="3"/>
        <v>0.8743455497382199</v>
      </c>
      <c r="U61" s="490">
        <f t="shared" si="4"/>
        <v>72</v>
      </c>
      <c r="V61" s="492">
        <f t="shared" si="24"/>
        <v>0</v>
      </c>
    </row>
    <row r="62" spans="1:22" ht="21.75" customHeight="1">
      <c r="A62" s="472" t="s">
        <v>470</v>
      </c>
      <c r="B62" s="393" t="s">
        <v>469</v>
      </c>
      <c r="C62" s="483">
        <f t="shared" si="17"/>
        <v>364</v>
      </c>
      <c r="D62" s="503">
        <v>124</v>
      </c>
      <c r="E62" s="952">
        <v>240</v>
      </c>
      <c r="F62" s="952"/>
      <c r="G62" s="503"/>
      <c r="H62" s="483">
        <f t="shared" si="18"/>
        <v>364</v>
      </c>
      <c r="I62" s="483">
        <f t="shared" si="19"/>
        <v>324</v>
      </c>
      <c r="J62" s="503">
        <v>184</v>
      </c>
      <c r="K62" s="503">
        <v>14</v>
      </c>
      <c r="L62" s="503">
        <v>126</v>
      </c>
      <c r="M62" s="503">
        <v>0</v>
      </c>
      <c r="N62" s="503">
        <v>0</v>
      </c>
      <c r="O62" s="503">
        <v>0</v>
      </c>
      <c r="P62" s="503">
        <v>0</v>
      </c>
      <c r="Q62" s="503">
        <v>40</v>
      </c>
      <c r="R62" s="484">
        <f t="shared" si="21"/>
        <v>166</v>
      </c>
      <c r="S62" s="485">
        <f t="shared" si="22"/>
        <v>61.111111111111114</v>
      </c>
      <c r="T62" s="489">
        <f t="shared" si="3"/>
        <v>0.8901098901098901</v>
      </c>
      <c r="U62" s="490">
        <f t="shared" si="4"/>
        <v>126</v>
      </c>
      <c r="V62" s="492">
        <f t="shared" si="24"/>
        <v>0</v>
      </c>
    </row>
    <row r="63" spans="1:22" ht="21.75" customHeight="1">
      <c r="A63" s="472" t="s">
        <v>468</v>
      </c>
      <c r="B63" s="393" t="s">
        <v>467</v>
      </c>
      <c r="C63" s="483">
        <f t="shared" si="17"/>
        <v>296</v>
      </c>
      <c r="D63" s="503">
        <v>75</v>
      </c>
      <c r="E63" s="952">
        <v>221</v>
      </c>
      <c r="F63" s="952">
        <v>1</v>
      </c>
      <c r="G63" s="503"/>
      <c r="H63" s="483">
        <f t="shared" si="18"/>
        <v>295</v>
      </c>
      <c r="I63" s="483">
        <f t="shared" si="19"/>
        <v>272</v>
      </c>
      <c r="J63" s="503">
        <v>142</v>
      </c>
      <c r="K63" s="503">
        <v>6</v>
      </c>
      <c r="L63" s="503">
        <v>123</v>
      </c>
      <c r="M63" s="503">
        <v>1</v>
      </c>
      <c r="N63" s="503">
        <v>0</v>
      </c>
      <c r="O63" s="503">
        <v>0</v>
      </c>
      <c r="P63" s="503">
        <v>0</v>
      </c>
      <c r="Q63" s="503">
        <v>23</v>
      </c>
      <c r="R63" s="484">
        <f t="shared" si="21"/>
        <v>147</v>
      </c>
      <c r="S63" s="485">
        <f t="shared" si="22"/>
        <v>54.41176470588235</v>
      </c>
      <c r="T63" s="489">
        <f t="shared" si="3"/>
        <v>0.9220338983050848</v>
      </c>
      <c r="U63" s="490">
        <f t="shared" si="4"/>
        <v>124</v>
      </c>
      <c r="V63" s="492">
        <f t="shared" si="24"/>
        <v>0</v>
      </c>
    </row>
    <row r="64" spans="1:22" ht="21.75" customHeight="1">
      <c r="A64" s="472" t="s">
        <v>466</v>
      </c>
      <c r="B64" s="393" t="s">
        <v>558</v>
      </c>
      <c r="C64" s="483">
        <f t="shared" si="17"/>
        <v>478</v>
      </c>
      <c r="D64" s="503">
        <v>334</v>
      </c>
      <c r="E64" s="952">
        <v>144</v>
      </c>
      <c r="F64" s="952">
        <v>1</v>
      </c>
      <c r="G64" s="503"/>
      <c r="H64" s="483">
        <f t="shared" si="18"/>
        <v>477</v>
      </c>
      <c r="I64" s="483">
        <f t="shared" si="19"/>
        <v>362</v>
      </c>
      <c r="J64" s="503">
        <v>113</v>
      </c>
      <c r="K64" s="503">
        <v>3</v>
      </c>
      <c r="L64" s="503">
        <v>246</v>
      </c>
      <c r="M64" s="503">
        <v>0</v>
      </c>
      <c r="N64" s="503"/>
      <c r="O64" s="503"/>
      <c r="P64" s="503"/>
      <c r="Q64" s="503">
        <v>115</v>
      </c>
      <c r="R64" s="484">
        <f t="shared" si="21"/>
        <v>361</v>
      </c>
      <c r="S64" s="485">
        <f t="shared" si="22"/>
        <v>32.04419889502763</v>
      </c>
      <c r="T64" s="489">
        <f t="shared" si="3"/>
        <v>0.7589098532494759</v>
      </c>
      <c r="U64" s="490">
        <f t="shared" si="4"/>
        <v>246</v>
      </c>
      <c r="V64" s="492">
        <f t="shared" si="24"/>
        <v>0</v>
      </c>
    </row>
    <row r="65" spans="1:22" ht="21.75" customHeight="1">
      <c r="A65" s="472" t="s">
        <v>464</v>
      </c>
      <c r="B65" s="393" t="s">
        <v>465</v>
      </c>
      <c r="C65" s="483">
        <f t="shared" si="17"/>
        <v>453</v>
      </c>
      <c r="D65" s="503">
        <v>280</v>
      </c>
      <c r="E65" s="952">
        <v>173</v>
      </c>
      <c r="F65" s="952"/>
      <c r="G65" s="503"/>
      <c r="H65" s="483">
        <f t="shared" si="18"/>
        <v>453</v>
      </c>
      <c r="I65" s="483">
        <f t="shared" si="19"/>
        <v>296</v>
      </c>
      <c r="J65" s="503">
        <v>117</v>
      </c>
      <c r="K65" s="503">
        <v>8</v>
      </c>
      <c r="L65" s="503">
        <v>162</v>
      </c>
      <c r="M65" s="503">
        <v>0</v>
      </c>
      <c r="N65" s="503">
        <v>0</v>
      </c>
      <c r="O65" s="503">
        <v>0</v>
      </c>
      <c r="P65" s="503">
        <v>9</v>
      </c>
      <c r="Q65" s="503">
        <v>157</v>
      </c>
      <c r="R65" s="484">
        <f t="shared" si="21"/>
        <v>328</v>
      </c>
      <c r="S65" s="485">
        <f t="shared" si="22"/>
        <v>42.22972972972973</v>
      </c>
      <c r="T65" s="489">
        <f t="shared" si="3"/>
        <v>0.6534216335540839</v>
      </c>
      <c r="U65" s="490">
        <f t="shared" si="4"/>
        <v>171</v>
      </c>
      <c r="V65" s="492">
        <f t="shared" si="24"/>
        <v>0</v>
      </c>
    </row>
    <row r="66" spans="1:22" ht="21.75" customHeight="1">
      <c r="A66" s="472" t="s">
        <v>557</v>
      </c>
      <c r="B66" s="393" t="s">
        <v>559</v>
      </c>
      <c r="C66" s="483">
        <f t="shared" si="17"/>
        <v>206</v>
      </c>
      <c r="D66" s="503">
        <v>83</v>
      </c>
      <c r="E66" s="952">
        <v>123</v>
      </c>
      <c r="F66" s="952"/>
      <c r="G66" s="503"/>
      <c r="H66" s="483">
        <f t="shared" si="18"/>
        <v>206</v>
      </c>
      <c r="I66" s="483">
        <f t="shared" si="19"/>
        <v>200</v>
      </c>
      <c r="J66" s="503">
        <v>90</v>
      </c>
      <c r="K66" s="503"/>
      <c r="L66" s="503">
        <v>110</v>
      </c>
      <c r="M66" s="503">
        <v>0</v>
      </c>
      <c r="N66" s="503">
        <v>0</v>
      </c>
      <c r="O66" s="503">
        <v>0</v>
      </c>
      <c r="P66" s="503">
        <v>0</v>
      </c>
      <c r="Q66" s="503">
        <v>6</v>
      </c>
      <c r="R66" s="484">
        <f t="shared" si="21"/>
        <v>116</v>
      </c>
      <c r="S66" s="485">
        <f t="shared" si="22"/>
        <v>45</v>
      </c>
      <c r="T66" s="489">
        <f t="shared" si="3"/>
        <v>0.970873786407767</v>
      </c>
      <c r="U66" s="490">
        <f t="shared" si="4"/>
        <v>110</v>
      </c>
      <c r="V66" s="492">
        <f t="shared" si="24"/>
        <v>0</v>
      </c>
    </row>
    <row r="67" spans="1:22" ht="21.75" customHeight="1">
      <c r="A67" s="471" t="s">
        <v>62</v>
      </c>
      <c r="B67" s="969" t="s">
        <v>463</v>
      </c>
      <c r="C67" s="483">
        <f t="shared" si="17"/>
        <v>2267</v>
      </c>
      <c r="D67" s="483">
        <f>+D68+D69+D70+D71+D72+D73</f>
        <v>1261</v>
      </c>
      <c r="E67" s="483">
        <f>+E68+E69+E70+E71+E72+E73</f>
        <v>1006</v>
      </c>
      <c r="F67" s="483">
        <f aca="true" t="shared" si="27" ref="F67:R67">+F68+F69+F70+F71+F72+F73</f>
        <v>4</v>
      </c>
      <c r="G67" s="483">
        <f t="shared" si="27"/>
        <v>0</v>
      </c>
      <c r="H67" s="483">
        <f t="shared" si="27"/>
        <v>2263</v>
      </c>
      <c r="I67" s="483">
        <f t="shared" si="27"/>
        <v>1828</v>
      </c>
      <c r="J67" s="483">
        <f t="shared" si="27"/>
        <v>555</v>
      </c>
      <c r="K67" s="483">
        <f t="shared" si="27"/>
        <v>51</v>
      </c>
      <c r="L67" s="483">
        <f t="shared" si="27"/>
        <v>1221</v>
      </c>
      <c r="M67" s="483">
        <f t="shared" si="27"/>
        <v>0</v>
      </c>
      <c r="N67" s="483">
        <f t="shared" si="27"/>
        <v>1</v>
      </c>
      <c r="O67" s="483">
        <f t="shared" si="27"/>
        <v>0</v>
      </c>
      <c r="P67" s="483">
        <f t="shared" si="27"/>
        <v>0</v>
      </c>
      <c r="Q67" s="483">
        <f t="shared" si="27"/>
        <v>435</v>
      </c>
      <c r="R67" s="483">
        <f t="shared" si="27"/>
        <v>1657</v>
      </c>
      <c r="S67" s="499">
        <f t="shared" si="22"/>
        <v>33.15098468271335</v>
      </c>
      <c r="T67" s="489">
        <f t="shared" si="3"/>
        <v>0.8077772867874503</v>
      </c>
      <c r="U67" s="490">
        <f t="shared" si="4"/>
        <v>1222</v>
      </c>
      <c r="V67" s="492">
        <f t="shared" si="24"/>
        <v>0</v>
      </c>
    </row>
    <row r="68" spans="1:22" ht="21.75" customHeight="1">
      <c r="A68" s="472" t="s">
        <v>462</v>
      </c>
      <c r="B68" s="961" t="s">
        <v>563</v>
      </c>
      <c r="C68" s="483">
        <f t="shared" si="17"/>
        <v>917</v>
      </c>
      <c r="D68" s="513">
        <v>526</v>
      </c>
      <c r="E68" s="513">
        <v>391</v>
      </c>
      <c r="F68" s="513">
        <v>1</v>
      </c>
      <c r="G68" s="510"/>
      <c r="H68" s="483">
        <f t="shared" si="18"/>
        <v>916</v>
      </c>
      <c r="I68" s="483">
        <f t="shared" si="19"/>
        <v>715</v>
      </c>
      <c r="J68" s="513">
        <v>201</v>
      </c>
      <c r="K68" s="513">
        <v>41</v>
      </c>
      <c r="L68" s="513">
        <v>473</v>
      </c>
      <c r="M68" s="513"/>
      <c r="N68" s="513"/>
      <c r="O68" s="513"/>
      <c r="P68" s="513"/>
      <c r="Q68" s="513">
        <v>201</v>
      </c>
      <c r="R68" s="484">
        <f>+Q68+P68+O68+M68+L68</f>
        <v>674</v>
      </c>
      <c r="S68" s="485">
        <f t="shared" si="22"/>
        <v>33.84615384615385</v>
      </c>
      <c r="T68" s="489">
        <f t="shared" si="3"/>
        <v>0.7805676855895196</v>
      </c>
      <c r="U68" s="490">
        <f t="shared" si="4"/>
        <v>473</v>
      </c>
      <c r="V68" s="492">
        <f t="shared" si="24"/>
        <v>0</v>
      </c>
    </row>
    <row r="69" spans="1:22" ht="21.75" customHeight="1">
      <c r="A69" s="472" t="s">
        <v>460</v>
      </c>
      <c r="B69" s="961" t="s">
        <v>545</v>
      </c>
      <c r="C69" s="483">
        <f t="shared" si="17"/>
        <v>351</v>
      </c>
      <c r="D69" s="513">
        <v>238</v>
      </c>
      <c r="E69" s="513">
        <v>113</v>
      </c>
      <c r="F69" s="513">
        <v>0</v>
      </c>
      <c r="G69" s="510"/>
      <c r="H69" s="483">
        <f t="shared" si="18"/>
        <v>351</v>
      </c>
      <c r="I69" s="483">
        <f t="shared" si="19"/>
        <v>298</v>
      </c>
      <c r="J69" s="513">
        <v>62</v>
      </c>
      <c r="K69" s="513">
        <v>3</v>
      </c>
      <c r="L69" s="513">
        <v>233</v>
      </c>
      <c r="M69" s="513"/>
      <c r="N69" s="513"/>
      <c r="O69" s="513"/>
      <c r="P69" s="513"/>
      <c r="Q69" s="513">
        <v>53</v>
      </c>
      <c r="R69" s="484">
        <f>+Q69+P69+O69+M69+L69</f>
        <v>286</v>
      </c>
      <c r="S69" s="485">
        <f t="shared" si="22"/>
        <v>21.812080536912752</v>
      </c>
      <c r="T69" s="489">
        <f t="shared" si="3"/>
        <v>0.8490028490028491</v>
      </c>
      <c r="U69" s="490">
        <f t="shared" si="4"/>
        <v>233</v>
      </c>
      <c r="V69" s="492">
        <f t="shared" si="24"/>
        <v>0</v>
      </c>
    </row>
    <row r="70" spans="1:22" ht="21.75" customHeight="1">
      <c r="A70" s="472" t="s">
        <v>459</v>
      </c>
      <c r="B70" s="962" t="s">
        <v>564</v>
      </c>
      <c r="C70" s="483">
        <f t="shared" si="17"/>
        <v>99</v>
      </c>
      <c r="D70" s="513">
        <v>44</v>
      </c>
      <c r="E70" s="513">
        <v>55</v>
      </c>
      <c r="F70" s="513">
        <v>0</v>
      </c>
      <c r="G70" s="510"/>
      <c r="H70" s="483">
        <f t="shared" si="18"/>
        <v>99</v>
      </c>
      <c r="I70" s="483">
        <f t="shared" si="19"/>
        <v>83</v>
      </c>
      <c r="J70" s="513">
        <v>49</v>
      </c>
      <c r="K70" s="513">
        <v>2</v>
      </c>
      <c r="L70" s="513">
        <v>32</v>
      </c>
      <c r="M70" s="513"/>
      <c r="N70" s="513">
        <v>0</v>
      </c>
      <c r="O70" s="513"/>
      <c r="P70" s="513"/>
      <c r="Q70" s="513">
        <v>16</v>
      </c>
      <c r="R70" s="484">
        <f>+Q70+P70+O70+M70+L70</f>
        <v>48</v>
      </c>
      <c r="S70" s="485">
        <f t="shared" si="22"/>
        <v>61.44578313253012</v>
      </c>
      <c r="T70" s="489">
        <f t="shared" si="3"/>
        <v>0.8383838383838383</v>
      </c>
      <c r="U70" s="490">
        <f t="shared" si="4"/>
        <v>32</v>
      </c>
      <c r="V70" s="492">
        <f t="shared" si="24"/>
        <v>0</v>
      </c>
    </row>
    <row r="71" spans="1:22" ht="21.75" customHeight="1">
      <c r="A71" s="472" t="s">
        <v>458</v>
      </c>
      <c r="B71" s="962" t="s">
        <v>547</v>
      </c>
      <c r="C71" s="483">
        <f t="shared" si="17"/>
        <v>299</v>
      </c>
      <c r="D71" s="513">
        <v>116</v>
      </c>
      <c r="E71" s="513">
        <v>183</v>
      </c>
      <c r="F71" s="513">
        <v>3</v>
      </c>
      <c r="G71" s="510"/>
      <c r="H71" s="483">
        <f t="shared" si="18"/>
        <v>296</v>
      </c>
      <c r="I71" s="483">
        <f t="shared" si="19"/>
        <v>274</v>
      </c>
      <c r="J71" s="513">
        <v>83</v>
      </c>
      <c r="K71" s="513"/>
      <c r="L71" s="513">
        <v>191</v>
      </c>
      <c r="M71" s="513"/>
      <c r="N71" s="513"/>
      <c r="O71" s="513"/>
      <c r="P71" s="513"/>
      <c r="Q71" s="513">
        <v>22</v>
      </c>
      <c r="R71" s="484">
        <f>+Q71+P71+O71+M71+L71</f>
        <v>213</v>
      </c>
      <c r="S71" s="485">
        <f t="shared" si="22"/>
        <v>30.29197080291971</v>
      </c>
      <c r="T71" s="489">
        <f t="shared" si="3"/>
        <v>0.9256756756756757</v>
      </c>
      <c r="U71" s="490">
        <f t="shared" si="4"/>
        <v>191</v>
      </c>
      <c r="V71" s="492">
        <f t="shared" si="24"/>
        <v>0</v>
      </c>
    </row>
    <row r="72" spans="1:22" ht="21.75" customHeight="1">
      <c r="A72" s="472" t="s">
        <v>456</v>
      </c>
      <c r="B72" s="961" t="s">
        <v>565</v>
      </c>
      <c r="C72" s="483">
        <f t="shared" si="17"/>
        <v>251</v>
      </c>
      <c r="D72" s="513">
        <v>150</v>
      </c>
      <c r="E72" s="513">
        <v>101</v>
      </c>
      <c r="F72" s="513">
        <v>0</v>
      </c>
      <c r="G72" s="510"/>
      <c r="H72" s="483">
        <f t="shared" si="18"/>
        <v>251</v>
      </c>
      <c r="I72" s="483">
        <f t="shared" si="19"/>
        <v>172</v>
      </c>
      <c r="J72" s="513">
        <v>55</v>
      </c>
      <c r="K72" s="513">
        <v>1</v>
      </c>
      <c r="L72" s="513">
        <v>116</v>
      </c>
      <c r="M72" s="513"/>
      <c r="N72" s="513"/>
      <c r="O72" s="513"/>
      <c r="P72" s="513"/>
      <c r="Q72" s="513">
        <v>79</v>
      </c>
      <c r="R72" s="484">
        <f>+Q72+P72+O72+M72+L72</f>
        <v>195</v>
      </c>
      <c r="S72" s="485">
        <f t="shared" si="22"/>
        <v>32.55813953488372</v>
      </c>
      <c r="T72" s="489">
        <f t="shared" si="3"/>
        <v>0.6852589641434262</v>
      </c>
      <c r="U72" s="490">
        <f t="shared" si="4"/>
        <v>116</v>
      </c>
      <c r="V72" s="492">
        <f t="shared" si="24"/>
        <v>0</v>
      </c>
    </row>
    <row r="73" spans="1:22" ht="21.75" customHeight="1">
      <c r="A73" s="472" t="s">
        <v>548</v>
      </c>
      <c r="B73" s="963" t="s">
        <v>549</v>
      </c>
      <c r="C73" s="483">
        <f t="shared" si="17"/>
        <v>350</v>
      </c>
      <c r="D73" s="953" t="s">
        <v>567</v>
      </c>
      <c r="E73" s="953" t="s">
        <v>573</v>
      </c>
      <c r="F73" s="953" t="s">
        <v>569</v>
      </c>
      <c r="G73" s="510"/>
      <c r="H73" s="483">
        <f>+I73+Q73</f>
        <v>350</v>
      </c>
      <c r="I73" s="483">
        <f>+J73+K73+L73+M73+N73+O73+P73</f>
        <v>286</v>
      </c>
      <c r="J73" s="953" t="s">
        <v>574</v>
      </c>
      <c r="K73" s="953" t="s">
        <v>58</v>
      </c>
      <c r="L73" s="953" t="s">
        <v>575</v>
      </c>
      <c r="M73" s="953"/>
      <c r="N73" s="953" t="s">
        <v>43</v>
      </c>
      <c r="O73" s="953"/>
      <c r="P73" s="953"/>
      <c r="Q73" s="953" t="s">
        <v>568</v>
      </c>
      <c r="R73" s="484">
        <f>+Q73+P73+O73+N73+M73+L73</f>
        <v>241</v>
      </c>
      <c r="S73" s="485">
        <f t="shared" si="22"/>
        <v>38.111888111888106</v>
      </c>
      <c r="T73" s="489">
        <f t="shared" si="3"/>
        <v>0.8171428571428572</v>
      </c>
      <c r="U73" s="490">
        <f t="shared" si="4"/>
        <v>177</v>
      </c>
      <c r="V73" s="492">
        <f t="shared" si="24"/>
        <v>0</v>
      </c>
    </row>
    <row r="74" spans="1:22" ht="21.75" customHeight="1">
      <c r="A74" s="471" t="s">
        <v>63</v>
      </c>
      <c r="B74" s="969" t="s">
        <v>455</v>
      </c>
      <c r="C74" s="483">
        <f t="shared" si="17"/>
        <v>1130</v>
      </c>
      <c r="D74" s="483">
        <f>SUM(D75:D79)</f>
        <v>599</v>
      </c>
      <c r="E74" s="483">
        <f>SUM(E75:E79)</f>
        <v>531</v>
      </c>
      <c r="F74" s="483">
        <f>SUM(F75:F79)</f>
        <v>6</v>
      </c>
      <c r="G74" s="483">
        <f>SUM(G75:G79)</f>
        <v>0</v>
      </c>
      <c r="H74" s="483">
        <f aca="true" t="shared" si="28" ref="H74:H79">I74+Q74</f>
        <v>1124</v>
      </c>
      <c r="I74" s="483">
        <f aca="true" t="shared" si="29" ref="I74:Q74">SUM(I75:I79)</f>
        <v>857</v>
      </c>
      <c r="J74" s="483">
        <f t="shared" si="29"/>
        <v>380</v>
      </c>
      <c r="K74" s="483">
        <f t="shared" si="29"/>
        <v>15</v>
      </c>
      <c r="L74" s="483">
        <f t="shared" si="29"/>
        <v>460</v>
      </c>
      <c r="M74" s="483">
        <f t="shared" si="29"/>
        <v>2</v>
      </c>
      <c r="N74" s="483">
        <f t="shared" si="29"/>
        <v>0</v>
      </c>
      <c r="O74" s="483">
        <f t="shared" si="29"/>
        <v>0</v>
      </c>
      <c r="P74" s="483">
        <f t="shared" si="29"/>
        <v>0</v>
      </c>
      <c r="Q74" s="483">
        <f t="shared" si="29"/>
        <v>267</v>
      </c>
      <c r="R74" s="484">
        <f t="shared" si="21"/>
        <v>729</v>
      </c>
      <c r="S74" s="499">
        <f t="shared" si="22"/>
        <v>46.09101516919487</v>
      </c>
      <c r="T74" s="489">
        <f t="shared" si="3"/>
        <v>0.7624555160142349</v>
      </c>
      <c r="U74" s="490">
        <f t="shared" si="4"/>
        <v>462</v>
      </c>
      <c r="V74" s="492">
        <f t="shared" si="24"/>
        <v>0</v>
      </c>
    </row>
    <row r="75" spans="1:22" ht="21.75" customHeight="1">
      <c r="A75" s="472" t="s">
        <v>454</v>
      </c>
      <c r="B75" s="393" t="s">
        <v>453</v>
      </c>
      <c r="C75" s="483">
        <f t="shared" si="17"/>
        <v>87</v>
      </c>
      <c r="D75" s="954">
        <v>54</v>
      </c>
      <c r="E75" s="955">
        <v>33</v>
      </c>
      <c r="F75" s="955">
        <v>0</v>
      </c>
      <c r="G75" s="503"/>
      <c r="H75" s="483">
        <f t="shared" si="28"/>
        <v>87</v>
      </c>
      <c r="I75" s="483">
        <f>SUM(J75:P75)</f>
        <v>49</v>
      </c>
      <c r="J75" s="955">
        <v>25</v>
      </c>
      <c r="K75" s="955">
        <v>2</v>
      </c>
      <c r="L75" s="955">
        <v>22</v>
      </c>
      <c r="M75" s="955">
        <v>0</v>
      </c>
      <c r="N75" s="955">
        <v>0</v>
      </c>
      <c r="O75" s="955">
        <v>0</v>
      </c>
      <c r="P75" s="956">
        <v>0</v>
      </c>
      <c r="Q75" s="957">
        <v>38</v>
      </c>
      <c r="R75" s="484">
        <f t="shared" si="21"/>
        <v>60</v>
      </c>
      <c r="S75" s="485">
        <f t="shared" si="22"/>
        <v>55.10204081632652</v>
      </c>
      <c r="T75" s="489">
        <f t="shared" si="3"/>
        <v>0.5632183908045977</v>
      </c>
      <c r="U75" s="490">
        <f t="shared" si="4"/>
        <v>22</v>
      </c>
      <c r="V75" s="492">
        <f t="shared" si="24"/>
        <v>0</v>
      </c>
    </row>
    <row r="76" spans="1:22" ht="21.75" customHeight="1">
      <c r="A76" s="472" t="s">
        <v>452</v>
      </c>
      <c r="B76" s="393" t="s">
        <v>451</v>
      </c>
      <c r="C76" s="483">
        <f t="shared" si="17"/>
        <v>298</v>
      </c>
      <c r="D76" s="954">
        <v>160</v>
      </c>
      <c r="E76" s="517">
        <v>138</v>
      </c>
      <c r="F76" s="517">
        <v>3</v>
      </c>
      <c r="G76" s="503"/>
      <c r="H76" s="483">
        <f t="shared" si="28"/>
        <v>295</v>
      </c>
      <c r="I76" s="483">
        <f>SUM(J76:P76)</f>
        <v>230</v>
      </c>
      <c r="J76" s="517">
        <v>89</v>
      </c>
      <c r="K76" s="517">
        <v>1</v>
      </c>
      <c r="L76" s="517">
        <v>138</v>
      </c>
      <c r="M76" s="517">
        <v>2</v>
      </c>
      <c r="N76" s="517"/>
      <c r="O76" s="517"/>
      <c r="P76" s="518"/>
      <c r="Q76" s="519">
        <v>65</v>
      </c>
      <c r="R76" s="484">
        <f t="shared" si="21"/>
        <v>205</v>
      </c>
      <c r="S76" s="485">
        <f t="shared" si="22"/>
        <v>39.130434782608695</v>
      </c>
      <c r="T76" s="489">
        <f t="shared" si="3"/>
        <v>0.7796610169491526</v>
      </c>
      <c r="U76" s="490">
        <f t="shared" si="4"/>
        <v>140</v>
      </c>
      <c r="V76" s="492">
        <f t="shared" si="24"/>
        <v>0</v>
      </c>
    </row>
    <row r="77" spans="1:22" ht="21.75" customHeight="1">
      <c r="A77" s="472" t="s">
        <v>450</v>
      </c>
      <c r="B77" s="393" t="s">
        <v>551</v>
      </c>
      <c r="C77" s="483">
        <f t="shared" si="17"/>
        <v>295</v>
      </c>
      <c r="D77" s="954">
        <v>156</v>
      </c>
      <c r="E77" s="517">
        <v>139</v>
      </c>
      <c r="F77" s="517">
        <v>0</v>
      </c>
      <c r="G77" s="503"/>
      <c r="H77" s="483">
        <f t="shared" si="28"/>
        <v>295</v>
      </c>
      <c r="I77" s="483">
        <f>SUM(J77:P77)</f>
        <v>230</v>
      </c>
      <c r="J77" s="517">
        <v>120</v>
      </c>
      <c r="K77" s="517">
        <v>3</v>
      </c>
      <c r="L77" s="517">
        <v>107</v>
      </c>
      <c r="M77" s="517"/>
      <c r="N77" s="517"/>
      <c r="O77" s="517"/>
      <c r="P77" s="518"/>
      <c r="Q77" s="519">
        <v>65</v>
      </c>
      <c r="R77" s="484">
        <f t="shared" si="21"/>
        <v>172</v>
      </c>
      <c r="S77" s="485">
        <f t="shared" si="22"/>
        <v>53.47826086956522</v>
      </c>
      <c r="T77" s="489">
        <f t="shared" si="3"/>
        <v>0.7796610169491526</v>
      </c>
      <c r="U77" s="490">
        <f t="shared" si="4"/>
        <v>107</v>
      </c>
      <c r="V77" s="492">
        <f t="shared" si="24"/>
        <v>0</v>
      </c>
    </row>
    <row r="78" spans="1:22" ht="21.75" customHeight="1">
      <c r="A78" s="472" t="s">
        <v>449</v>
      </c>
      <c r="B78" s="393" t="s">
        <v>448</v>
      </c>
      <c r="C78" s="483">
        <f t="shared" si="17"/>
        <v>251</v>
      </c>
      <c r="D78" s="954">
        <v>129</v>
      </c>
      <c r="E78" s="517">
        <v>122</v>
      </c>
      <c r="F78" s="517">
        <v>2</v>
      </c>
      <c r="G78" s="506"/>
      <c r="H78" s="483">
        <f t="shared" si="28"/>
        <v>249</v>
      </c>
      <c r="I78" s="483">
        <f>SUM(J78:P78)</f>
        <v>182</v>
      </c>
      <c r="J78" s="517">
        <v>79</v>
      </c>
      <c r="K78" s="517">
        <v>5</v>
      </c>
      <c r="L78" s="517">
        <v>98</v>
      </c>
      <c r="M78" s="517"/>
      <c r="N78" s="517"/>
      <c r="O78" s="517"/>
      <c r="P78" s="518"/>
      <c r="Q78" s="519">
        <v>67</v>
      </c>
      <c r="R78" s="484">
        <f t="shared" si="21"/>
        <v>165</v>
      </c>
      <c r="S78" s="485">
        <f t="shared" si="22"/>
        <v>46.15384615384615</v>
      </c>
      <c r="T78" s="489">
        <f t="shared" si="3"/>
        <v>0.7309236947791165</v>
      </c>
      <c r="U78" s="490">
        <f t="shared" si="4"/>
        <v>98</v>
      </c>
      <c r="V78" s="492">
        <f t="shared" si="24"/>
        <v>0</v>
      </c>
    </row>
    <row r="79" spans="1:22" ht="21.75" customHeight="1">
      <c r="A79" s="472" t="s">
        <v>550</v>
      </c>
      <c r="B79" s="964" t="s">
        <v>534</v>
      </c>
      <c r="C79" s="483">
        <f t="shared" si="17"/>
        <v>199</v>
      </c>
      <c r="D79" s="954">
        <v>100</v>
      </c>
      <c r="E79" s="955">
        <v>99</v>
      </c>
      <c r="F79" s="955">
        <v>1</v>
      </c>
      <c r="G79" s="503"/>
      <c r="H79" s="483">
        <f t="shared" si="28"/>
        <v>198</v>
      </c>
      <c r="I79" s="483">
        <f>SUM(J79:P79)</f>
        <v>166</v>
      </c>
      <c r="J79" s="955">
        <v>67</v>
      </c>
      <c r="K79" s="955">
        <v>4</v>
      </c>
      <c r="L79" s="955">
        <v>95</v>
      </c>
      <c r="M79" s="955">
        <v>0</v>
      </c>
      <c r="N79" s="955">
        <v>0</v>
      </c>
      <c r="O79" s="955">
        <v>0</v>
      </c>
      <c r="P79" s="956">
        <v>0</v>
      </c>
      <c r="Q79" s="957">
        <v>32</v>
      </c>
      <c r="R79" s="484">
        <f t="shared" si="21"/>
        <v>127</v>
      </c>
      <c r="S79" s="485">
        <f t="shared" si="22"/>
        <v>42.77108433734939</v>
      </c>
      <c r="T79" s="489">
        <f t="shared" si="3"/>
        <v>0.8383838383838383</v>
      </c>
      <c r="U79" s="490">
        <f t="shared" si="4"/>
        <v>95</v>
      </c>
      <c r="V79" s="492">
        <f t="shared" si="24"/>
        <v>0</v>
      </c>
    </row>
    <row r="80" spans="1:21" s="404" customFormat="1" ht="29.25" customHeight="1">
      <c r="A80" s="918"/>
      <c r="B80" s="918"/>
      <c r="C80" s="918"/>
      <c r="D80" s="918"/>
      <c r="E80" s="918"/>
      <c r="F80" s="447"/>
      <c r="G80" s="390"/>
      <c r="H80" s="447"/>
      <c r="I80" s="390"/>
      <c r="J80" s="390"/>
      <c r="K80" s="390"/>
      <c r="L80" s="390"/>
      <c r="M80" s="945" t="str">
        <f>'Thong tin'!B8</f>
        <v>Trà Vinh, ngày 03 tháng 5 năm 2019</v>
      </c>
      <c r="N80" s="945"/>
      <c r="O80" s="945"/>
      <c r="P80" s="945"/>
      <c r="Q80" s="945"/>
      <c r="R80" s="945"/>
      <c r="S80" s="945"/>
      <c r="T80" s="945"/>
      <c r="U80" s="452"/>
    </row>
    <row r="81" spans="1:21" s="401" customFormat="1" ht="19.5" customHeight="1">
      <c r="A81" s="403"/>
      <c r="B81" s="917" t="s">
        <v>4</v>
      </c>
      <c r="C81" s="917"/>
      <c r="D81" s="917"/>
      <c r="E81" s="917"/>
      <c r="F81" s="402"/>
      <c r="G81" s="402"/>
      <c r="H81" s="402"/>
      <c r="I81" s="402"/>
      <c r="J81" s="402"/>
      <c r="K81" s="402"/>
      <c r="L81" s="402"/>
      <c r="M81" s="914" t="str">
        <f>'Thong tin'!B7</f>
        <v>PHÓ CỤC TRƯỞNG</v>
      </c>
      <c r="N81" s="914"/>
      <c r="O81" s="914"/>
      <c r="P81" s="914"/>
      <c r="Q81" s="914"/>
      <c r="R81" s="914"/>
      <c r="S81" s="914"/>
      <c r="T81" s="914"/>
      <c r="U81" s="451"/>
    </row>
    <row r="82" spans="1:21" ht="18.75">
      <c r="A82" s="387"/>
      <c r="B82" s="389"/>
      <c r="C82" s="441"/>
      <c r="D82" s="441"/>
      <c r="E82" s="443"/>
      <c r="F82" s="443"/>
      <c r="G82" s="443"/>
      <c r="H82" s="443"/>
      <c r="I82" s="443"/>
      <c r="J82" s="443"/>
      <c r="K82" s="443"/>
      <c r="L82" s="443"/>
      <c r="M82" s="443"/>
      <c r="N82" s="443"/>
      <c r="O82" s="443"/>
      <c r="P82" s="443"/>
      <c r="Q82" s="443"/>
      <c r="R82" s="442"/>
      <c r="S82" s="442"/>
      <c r="T82" s="442"/>
      <c r="U82" s="442"/>
    </row>
    <row r="83" spans="1:22" ht="18.75">
      <c r="A83" s="387"/>
      <c r="B83" s="387"/>
      <c r="C83" s="444"/>
      <c r="D83" s="444"/>
      <c r="E83" s="444"/>
      <c r="F83" s="444"/>
      <c r="G83" s="444"/>
      <c r="H83" s="444"/>
      <c r="I83" s="444"/>
      <c r="J83" s="444"/>
      <c r="K83" s="444"/>
      <c r="L83" s="444"/>
      <c r="M83" s="444"/>
      <c r="N83" s="444"/>
      <c r="O83" s="444"/>
      <c r="P83" s="444"/>
      <c r="Q83" s="444"/>
      <c r="R83" s="387"/>
      <c r="S83" s="387"/>
      <c r="T83" s="387"/>
      <c r="U83" s="387"/>
      <c r="V83" s="493"/>
    </row>
    <row r="84" spans="1:21" ht="18.75">
      <c r="A84" s="387"/>
      <c r="B84" s="388"/>
      <c r="C84" s="388"/>
      <c r="D84" s="388"/>
      <c r="E84" s="388"/>
      <c r="F84" s="388"/>
      <c r="G84" s="388"/>
      <c r="H84" s="388"/>
      <c r="I84" s="388"/>
      <c r="J84" s="388"/>
      <c r="K84" s="388"/>
      <c r="L84" s="388"/>
      <c r="M84" s="388"/>
      <c r="N84" s="388"/>
      <c r="O84" s="388"/>
      <c r="P84" s="388"/>
      <c r="Q84" s="388"/>
      <c r="R84" s="388"/>
      <c r="S84" s="387"/>
      <c r="T84" s="387"/>
      <c r="U84" s="387"/>
    </row>
    <row r="85" spans="1:21" ht="15.75" customHeight="1">
      <c r="A85" s="400"/>
      <c r="B85" s="387"/>
      <c r="C85" s="387"/>
      <c r="D85" s="388"/>
      <c r="E85" s="388"/>
      <c r="F85" s="388"/>
      <c r="G85" s="388"/>
      <c r="H85" s="388"/>
      <c r="I85" s="388"/>
      <c r="J85" s="388"/>
      <c r="K85" s="388"/>
      <c r="L85" s="388"/>
      <c r="M85" s="388"/>
      <c r="N85" s="388"/>
      <c r="O85" s="388"/>
      <c r="P85" s="388"/>
      <c r="Q85" s="388"/>
      <c r="R85" s="387"/>
      <c r="S85" s="387"/>
      <c r="T85" s="387"/>
      <c r="U85" s="387"/>
    </row>
    <row r="86" spans="1:21" ht="15.75" customHeight="1">
      <c r="A86" s="387"/>
      <c r="B86" s="388"/>
      <c r="C86" s="388"/>
      <c r="D86" s="388"/>
      <c r="E86" s="388"/>
      <c r="F86" s="388"/>
      <c r="G86" s="388"/>
      <c r="H86" s="388"/>
      <c r="I86" s="388"/>
      <c r="J86" s="388"/>
      <c r="K86" s="388"/>
      <c r="L86" s="388"/>
      <c r="M86" s="388"/>
      <c r="N86" s="388"/>
      <c r="O86" s="388"/>
      <c r="P86" s="388"/>
      <c r="Q86" s="388"/>
      <c r="R86" s="387"/>
      <c r="S86" s="387"/>
      <c r="T86" s="387"/>
      <c r="U86" s="387"/>
    </row>
    <row r="87" spans="1:21" ht="18.75">
      <c r="A87" s="389"/>
      <c r="B87" s="389"/>
      <c r="C87" s="389"/>
      <c r="D87" s="389"/>
      <c r="E87" s="389"/>
      <c r="F87" s="389"/>
      <c r="G87" s="389"/>
      <c r="H87" s="389"/>
      <c r="I87" s="389"/>
      <c r="J87" s="389"/>
      <c r="K87" s="389"/>
      <c r="L87" s="389"/>
      <c r="M87" s="389"/>
      <c r="N87" s="389"/>
      <c r="O87" s="389"/>
      <c r="P87" s="389"/>
      <c r="Q87" s="387"/>
      <c r="R87" s="387"/>
      <c r="S87" s="387"/>
      <c r="T87" s="387"/>
      <c r="U87" s="387"/>
    </row>
    <row r="88" spans="1:21" ht="18.75">
      <c r="A88" s="387"/>
      <c r="B88" s="387"/>
      <c r="C88" s="387"/>
      <c r="D88" s="387"/>
      <c r="E88" s="387"/>
      <c r="F88" s="387"/>
      <c r="G88" s="387"/>
      <c r="H88" s="387"/>
      <c r="I88" s="387"/>
      <c r="J88" s="387"/>
      <c r="K88" s="387"/>
      <c r="L88" s="387"/>
      <c r="M88" s="387"/>
      <c r="N88" s="387"/>
      <c r="O88" s="387"/>
      <c r="P88" s="387"/>
      <c r="Q88" s="387"/>
      <c r="R88" s="387"/>
      <c r="S88" s="387"/>
      <c r="T88" s="387"/>
      <c r="U88" s="387"/>
    </row>
    <row r="89" spans="1:21" ht="18.75">
      <c r="A89" s="387"/>
      <c r="B89" s="913" t="str">
        <f>'Thong tin'!B5</f>
        <v>Nhan Quốc Hải</v>
      </c>
      <c r="C89" s="913"/>
      <c r="D89" s="913"/>
      <c r="E89" s="913"/>
      <c r="F89" s="387"/>
      <c r="G89" s="387"/>
      <c r="H89" s="387"/>
      <c r="I89" s="387"/>
      <c r="J89" s="387"/>
      <c r="K89" s="387"/>
      <c r="L89" s="387"/>
      <c r="M89" s="387"/>
      <c r="N89" s="913" t="str">
        <f>'Thong tin'!B6</f>
        <v>Trần Việt Hồng</v>
      </c>
      <c r="O89" s="913"/>
      <c r="P89" s="913"/>
      <c r="Q89" s="913"/>
      <c r="R89" s="913"/>
      <c r="S89" s="913"/>
      <c r="T89" s="450"/>
      <c r="U89" s="450"/>
    </row>
    <row r="90" spans="1:21" ht="18.75">
      <c r="A90" s="399"/>
      <c r="B90" s="399"/>
      <c r="C90" s="399"/>
      <c r="D90" s="399"/>
      <c r="E90" s="399"/>
      <c r="F90" s="399"/>
      <c r="G90" s="399"/>
      <c r="H90" s="399"/>
      <c r="I90" s="399"/>
      <c r="J90" s="399"/>
      <c r="K90" s="399"/>
      <c r="L90" s="399"/>
      <c r="M90" s="399"/>
      <c r="N90" s="399"/>
      <c r="O90" s="399"/>
      <c r="P90" s="399"/>
      <c r="Q90" s="399"/>
      <c r="R90" s="399"/>
      <c r="S90" s="399"/>
      <c r="T90" s="399"/>
      <c r="U90" s="399"/>
    </row>
  </sheetData>
  <sheetProtection/>
  <mergeCells count="33">
    <mergeCell ref="E1:O1"/>
    <mergeCell ref="E2:O2"/>
    <mergeCell ref="E3:O3"/>
    <mergeCell ref="F6:F9"/>
    <mergeCell ref="G6:G9"/>
    <mergeCell ref="A10:B10"/>
    <mergeCell ref="H7:H9"/>
    <mergeCell ref="A3:D3"/>
    <mergeCell ref="A2:D2"/>
    <mergeCell ref="P4:S4"/>
    <mergeCell ref="I7:P7"/>
    <mergeCell ref="S6:S9"/>
    <mergeCell ref="A6:B9"/>
    <mergeCell ref="E8:E9"/>
    <mergeCell ref="Q7:Q9"/>
    <mergeCell ref="D7:E7"/>
    <mergeCell ref="C7:C9"/>
    <mergeCell ref="J8:P8"/>
    <mergeCell ref="B81:E81"/>
    <mergeCell ref="A80:E80"/>
    <mergeCell ref="R6:R9"/>
    <mergeCell ref="I8:I9"/>
    <mergeCell ref="M81:T81"/>
    <mergeCell ref="M80:T80"/>
    <mergeCell ref="T7:T9"/>
    <mergeCell ref="U7:U9"/>
    <mergeCell ref="P2:S2"/>
    <mergeCell ref="H6:Q6"/>
    <mergeCell ref="B89:E89"/>
    <mergeCell ref="N89:S89"/>
    <mergeCell ref="D8:D9"/>
    <mergeCell ref="A11:B11"/>
    <mergeCell ref="C6:E6"/>
  </mergeCells>
  <printOptions/>
  <pageMargins left="0.5" right="0.25" top="0.25" bottom="0.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D89"/>
  <sheetViews>
    <sheetView showZeros="0" view="pageBreakPreview" zoomScale="80" zoomScaleNormal="85" zoomScaleSheetLayoutView="80" zoomScalePageLayoutView="0" workbookViewId="0" topLeftCell="A9">
      <pane xSplit="2" ySplit="3" topLeftCell="C12" activePane="bottomRight" state="frozen"/>
      <selection pane="topLeft" activeCell="G53" sqref="F52:G53"/>
      <selection pane="topRight" activeCell="G53" sqref="F52:G53"/>
      <selection pane="bottomLeft" activeCell="G53" sqref="F52:G53"/>
      <selection pane="bottomRight" activeCell="A11" sqref="A11:U79"/>
    </sheetView>
  </sheetViews>
  <sheetFormatPr defaultColWidth="9.00390625" defaultRowHeight="15.75"/>
  <cols>
    <col min="1" max="1" width="3.50390625" style="378" customWidth="1"/>
    <col min="2" max="2" width="11.00390625" style="378" customWidth="1"/>
    <col min="3" max="3" width="8.875" style="378" customWidth="1"/>
    <col min="4" max="4" width="8.625" style="378" customWidth="1"/>
    <col min="5" max="5" width="9.125" style="378" customWidth="1"/>
    <col min="6" max="6" width="7.375" style="378" customWidth="1"/>
    <col min="7" max="7" width="6.75390625" style="378" customWidth="1"/>
    <col min="8" max="8" width="8.50390625" style="378" customWidth="1"/>
    <col min="9" max="9" width="9.75390625" style="378" customWidth="1"/>
    <col min="10" max="10" width="8.625" style="378" customWidth="1"/>
    <col min="11" max="11" width="8.00390625" style="378" customWidth="1"/>
    <col min="12" max="12" width="5.875" style="378" customWidth="1"/>
    <col min="13" max="13" width="10.50390625" style="378" customWidth="1"/>
    <col min="14" max="14" width="8.125" style="378" customWidth="1"/>
    <col min="15" max="15" width="8.00390625" style="378" customWidth="1"/>
    <col min="16" max="16" width="6.75390625" style="378" customWidth="1"/>
    <col min="17" max="17" width="6.625" style="378" customWidth="1"/>
    <col min="18" max="18" width="8.625" style="378" customWidth="1"/>
    <col min="19" max="19" width="8.125" style="378" customWidth="1"/>
    <col min="20" max="20" width="6.875" style="378" customWidth="1"/>
    <col min="21" max="21" width="7.375" style="378" customWidth="1"/>
    <col min="22" max="16384" width="9.00390625" style="378" customWidth="1"/>
  </cols>
  <sheetData>
    <row r="1" spans="1:21" ht="20.25" customHeight="1">
      <c r="A1" s="417" t="s">
        <v>28</v>
      </c>
      <c r="B1" s="417"/>
      <c r="C1" s="417"/>
      <c r="E1" s="922" t="s">
        <v>66</v>
      </c>
      <c r="F1" s="922"/>
      <c r="G1" s="922"/>
      <c r="H1" s="922"/>
      <c r="I1" s="922"/>
      <c r="J1" s="922"/>
      <c r="K1" s="922"/>
      <c r="L1" s="922"/>
      <c r="M1" s="922"/>
      <c r="N1" s="922"/>
      <c r="O1" s="922"/>
      <c r="P1" s="922"/>
      <c r="Q1" s="419" t="s">
        <v>429</v>
      </c>
      <c r="R1" s="415"/>
      <c r="S1" s="415"/>
      <c r="T1" s="415"/>
      <c r="U1" s="415"/>
    </row>
    <row r="2" spans="1:21" ht="17.25" customHeight="1">
      <c r="A2" s="934" t="s">
        <v>245</v>
      </c>
      <c r="B2" s="934"/>
      <c r="C2" s="934"/>
      <c r="D2" s="934"/>
      <c r="E2" s="923" t="s">
        <v>34</v>
      </c>
      <c r="F2" s="923"/>
      <c r="G2" s="923"/>
      <c r="H2" s="923"/>
      <c r="I2" s="923"/>
      <c r="J2" s="923"/>
      <c r="K2" s="923"/>
      <c r="L2" s="923"/>
      <c r="M2" s="923"/>
      <c r="N2" s="923"/>
      <c r="O2" s="923"/>
      <c r="P2" s="923"/>
      <c r="Q2" s="935" t="str">
        <f>'Thong tin'!B4</f>
        <v>CTHADS TRÀ VINH</v>
      </c>
      <c r="R2" s="935"/>
      <c r="S2" s="935"/>
      <c r="T2" s="935"/>
      <c r="U2" s="495"/>
    </row>
    <row r="3" spans="1:21" ht="18" customHeight="1">
      <c r="A3" s="934" t="s">
        <v>246</v>
      </c>
      <c r="B3" s="934"/>
      <c r="C3" s="934"/>
      <c r="D3" s="934"/>
      <c r="E3" s="924" t="str">
        <f>'Thong tin'!B3</f>
        <v>07 tháng / năm 2019</v>
      </c>
      <c r="F3" s="924"/>
      <c r="G3" s="924"/>
      <c r="H3" s="924"/>
      <c r="I3" s="924"/>
      <c r="J3" s="924"/>
      <c r="K3" s="924"/>
      <c r="L3" s="924"/>
      <c r="M3" s="924"/>
      <c r="N3" s="924"/>
      <c r="O3" s="924"/>
      <c r="P3" s="924"/>
      <c r="Q3" s="419" t="s">
        <v>363</v>
      </c>
      <c r="R3" s="418"/>
      <c r="S3" s="415"/>
      <c r="T3" s="415"/>
      <c r="U3" s="415"/>
    </row>
    <row r="4" spans="1:21" ht="14.25" customHeight="1">
      <c r="A4" s="382" t="s">
        <v>125</v>
      </c>
      <c r="B4" s="417"/>
      <c r="C4" s="417"/>
      <c r="D4" s="417"/>
      <c r="E4" s="417"/>
      <c r="F4" s="417"/>
      <c r="G4" s="417"/>
      <c r="H4" s="417"/>
      <c r="I4" s="417"/>
      <c r="J4" s="417"/>
      <c r="K4" s="417"/>
      <c r="L4" s="417"/>
      <c r="M4" s="417"/>
      <c r="N4" s="417"/>
      <c r="O4" s="416"/>
      <c r="P4" s="416"/>
      <c r="Q4" s="936" t="s">
        <v>305</v>
      </c>
      <c r="R4" s="936"/>
      <c r="S4" s="936"/>
      <c r="T4" s="936"/>
      <c r="U4" s="496"/>
    </row>
    <row r="5" spans="2:21" ht="21.75" customHeight="1">
      <c r="B5" s="21"/>
      <c r="C5" s="21"/>
      <c r="Q5" s="932" t="s">
        <v>430</v>
      </c>
      <c r="R5" s="932"/>
      <c r="S5" s="932"/>
      <c r="T5" s="932"/>
      <c r="U5" s="494"/>
    </row>
    <row r="6" spans="1:30" ht="18.75" customHeight="1">
      <c r="A6" s="929" t="s">
        <v>57</v>
      </c>
      <c r="B6" s="929"/>
      <c r="C6" s="928" t="s">
        <v>126</v>
      </c>
      <c r="D6" s="928"/>
      <c r="E6" s="928"/>
      <c r="F6" s="927" t="s">
        <v>101</v>
      </c>
      <c r="G6" s="927" t="s">
        <v>127</v>
      </c>
      <c r="H6" s="933" t="s">
        <v>102</v>
      </c>
      <c r="I6" s="933"/>
      <c r="J6" s="933"/>
      <c r="K6" s="933"/>
      <c r="L6" s="933"/>
      <c r="M6" s="933"/>
      <c r="N6" s="933"/>
      <c r="O6" s="933"/>
      <c r="P6" s="933"/>
      <c r="Q6" s="933"/>
      <c r="R6" s="933"/>
      <c r="S6" s="928" t="s">
        <v>250</v>
      </c>
      <c r="T6" s="928" t="s">
        <v>513</v>
      </c>
      <c r="U6" s="463"/>
      <c r="V6" s="381"/>
      <c r="W6" s="381"/>
      <c r="X6" s="381"/>
      <c r="Y6" s="381"/>
      <c r="Z6" s="381"/>
      <c r="AA6" s="381"/>
      <c r="AB6" s="381"/>
      <c r="AC6" s="381"/>
      <c r="AD6" s="381"/>
    </row>
    <row r="7" spans="1:30" s="414" customFormat="1" ht="21" customHeight="1">
      <c r="A7" s="929"/>
      <c r="B7" s="929"/>
      <c r="C7" s="928" t="s">
        <v>42</v>
      </c>
      <c r="D7" s="928" t="s">
        <v>7</v>
      </c>
      <c r="E7" s="928"/>
      <c r="F7" s="927"/>
      <c r="G7" s="927"/>
      <c r="H7" s="927" t="s">
        <v>102</v>
      </c>
      <c r="I7" s="928" t="s">
        <v>103</v>
      </c>
      <c r="J7" s="928"/>
      <c r="K7" s="928"/>
      <c r="L7" s="928"/>
      <c r="M7" s="928"/>
      <c r="N7" s="928"/>
      <c r="O7" s="928"/>
      <c r="P7" s="928"/>
      <c r="Q7" s="928"/>
      <c r="R7" s="927" t="s">
        <v>128</v>
      </c>
      <c r="S7" s="928"/>
      <c r="T7" s="928"/>
      <c r="U7" s="463"/>
      <c r="V7" s="415"/>
      <c r="W7" s="415"/>
      <c r="X7" s="415"/>
      <c r="Y7" s="415"/>
      <c r="Z7" s="415"/>
      <c r="AA7" s="415"/>
      <c r="AB7" s="415"/>
      <c r="AC7" s="415"/>
      <c r="AD7" s="415"/>
    </row>
    <row r="8" spans="1:30" ht="21.75" customHeight="1">
      <c r="A8" s="929"/>
      <c r="B8" s="929"/>
      <c r="C8" s="928"/>
      <c r="D8" s="928" t="s">
        <v>129</v>
      </c>
      <c r="E8" s="928" t="s">
        <v>130</v>
      </c>
      <c r="F8" s="927"/>
      <c r="G8" s="927"/>
      <c r="H8" s="927"/>
      <c r="I8" s="927" t="s">
        <v>512</v>
      </c>
      <c r="J8" s="928" t="s">
        <v>7</v>
      </c>
      <c r="K8" s="928"/>
      <c r="L8" s="928"/>
      <c r="M8" s="928"/>
      <c r="N8" s="928"/>
      <c r="O8" s="928"/>
      <c r="P8" s="928"/>
      <c r="Q8" s="928"/>
      <c r="R8" s="927"/>
      <c r="S8" s="928"/>
      <c r="T8" s="928"/>
      <c r="U8" s="463"/>
      <c r="V8" s="381"/>
      <c r="W8" s="381"/>
      <c r="X8" s="381"/>
      <c r="Y8" s="381"/>
      <c r="Z8" s="381"/>
      <c r="AA8" s="381"/>
      <c r="AB8" s="381"/>
      <c r="AC8" s="381"/>
      <c r="AD8" s="381"/>
    </row>
    <row r="9" spans="1:30" ht="84" customHeight="1">
      <c r="A9" s="929"/>
      <c r="B9" s="929"/>
      <c r="C9" s="928"/>
      <c r="D9" s="928"/>
      <c r="E9" s="928"/>
      <c r="F9" s="927"/>
      <c r="G9" s="927"/>
      <c r="H9" s="927"/>
      <c r="I9" s="927"/>
      <c r="J9" s="463" t="s">
        <v>131</v>
      </c>
      <c r="K9" s="463" t="s">
        <v>132</v>
      </c>
      <c r="L9" s="463" t="s">
        <v>124</v>
      </c>
      <c r="M9" s="464" t="s">
        <v>105</v>
      </c>
      <c r="N9" s="464" t="s">
        <v>133</v>
      </c>
      <c r="O9" s="464" t="s">
        <v>108</v>
      </c>
      <c r="P9" s="464" t="s">
        <v>251</v>
      </c>
      <c r="Q9" s="464" t="s">
        <v>111</v>
      </c>
      <c r="R9" s="927"/>
      <c r="S9" s="928"/>
      <c r="T9" s="928"/>
      <c r="U9" s="463" t="s">
        <v>529</v>
      </c>
      <c r="V9" s="381"/>
      <c r="W9" s="381"/>
      <c r="X9" s="381"/>
      <c r="Y9" s="381"/>
      <c r="Z9" s="381"/>
      <c r="AA9" s="381"/>
      <c r="AB9" s="381"/>
      <c r="AC9" s="381"/>
      <c r="AD9" s="381"/>
    </row>
    <row r="10" spans="1:21" ht="17.25" customHeight="1">
      <c r="A10" s="931" t="s">
        <v>6</v>
      </c>
      <c r="B10" s="931"/>
      <c r="C10" s="465">
        <v>1</v>
      </c>
      <c r="D10" s="465">
        <v>2</v>
      </c>
      <c r="E10" s="465">
        <v>3</v>
      </c>
      <c r="F10" s="465">
        <v>4</v>
      </c>
      <c r="G10" s="465">
        <v>5</v>
      </c>
      <c r="H10" s="465">
        <v>6</v>
      </c>
      <c r="I10" s="465">
        <v>7</v>
      </c>
      <c r="J10" s="465">
        <v>8</v>
      </c>
      <c r="K10" s="465">
        <v>9</v>
      </c>
      <c r="L10" s="465" t="s">
        <v>83</v>
      </c>
      <c r="M10" s="465" t="s">
        <v>84</v>
      </c>
      <c r="N10" s="465" t="s">
        <v>85</v>
      </c>
      <c r="O10" s="465" t="s">
        <v>86</v>
      </c>
      <c r="P10" s="465" t="s">
        <v>87</v>
      </c>
      <c r="Q10" s="465" t="s">
        <v>253</v>
      </c>
      <c r="R10" s="465" t="s">
        <v>519</v>
      </c>
      <c r="S10" s="465" t="s">
        <v>518</v>
      </c>
      <c r="T10" s="465" t="s">
        <v>517</v>
      </c>
      <c r="U10" s="465" t="s">
        <v>531</v>
      </c>
    </row>
    <row r="11" spans="1:21" ht="21.75" customHeight="1">
      <c r="A11" s="983" t="s">
        <v>30</v>
      </c>
      <c r="B11" s="983"/>
      <c r="C11" s="473">
        <f aca="true" t="shared" si="0" ref="C11:S11">+C12+C22</f>
        <v>843721686</v>
      </c>
      <c r="D11" s="473">
        <f t="shared" si="0"/>
        <v>636078611</v>
      </c>
      <c r="E11" s="473">
        <f t="shared" si="0"/>
        <v>207643075</v>
      </c>
      <c r="F11" s="473">
        <f t="shared" si="0"/>
        <v>15918014</v>
      </c>
      <c r="G11" s="473">
        <f t="shared" si="0"/>
        <v>0</v>
      </c>
      <c r="H11" s="473">
        <f t="shared" si="0"/>
        <v>827803672</v>
      </c>
      <c r="I11" s="473">
        <f t="shared" si="0"/>
        <v>558034413</v>
      </c>
      <c r="J11" s="473">
        <f t="shared" si="0"/>
        <v>71584294</v>
      </c>
      <c r="K11" s="473">
        <f t="shared" si="0"/>
        <v>27764656</v>
      </c>
      <c r="L11" s="473">
        <f t="shared" si="0"/>
        <v>16250</v>
      </c>
      <c r="M11" s="473">
        <f t="shared" si="0"/>
        <v>440081589</v>
      </c>
      <c r="N11" s="473">
        <f t="shared" si="0"/>
        <v>15616452</v>
      </c>
      <c r="O11" s="473">
        <f t="shared" si="0"/>
        <v>1472650</v>
      </c>
      <c r="P11" s="473">
        <f t="shared" si="0"/>
        <v>0</v>
      </c>
      <c r="Q11" s="473">
        <f t="shared" si="0"/>
        <v>1498522</v>
      </c>
      <c r="R11" s="473">
        <f t="shared" si="0"/>
        <v>269769259</v>
      </c>
      <c r="S11" s="473">
        <f t="shared" si="0"/>
        <v>728438472</v>
      </c>
      <c r="T11" s="501">
        <f aca="true" t="shared" si="1" ref="T11:T43">(((J11+K11+L11))/I11)*100</f>
        <v>17.806285362548063</v>
      </c>
      <c r="U11" s="974">
        <f>I11/H11</f>
        <v>0.6741144450975569</v>
      </c>
    </row>
    <row r="12" spans="1:21" ht="21.75" customHeight="1">
      <c r="A12" s="436" t="s">
        <v>0</v>
      </c>
      <c r="B12" s="435" t="s">
        <v>511</v>
      </c>
      <c r="C12" s="473">
        <f aca="true" t="shared" si="2" ref="C12:K12">SUM(C13:C21)</f>
        <v>93412547</v>
      </c>
      <c r="D12" s="473">
        <f t="shared" si="2"/>
        <v>84755030</v>
      </c>
      <c r="E12" s="473">
        <f t="shared" si="2"/>
        <v>8657517</v>
      </c>
      <c r="F12" s="473">
        <f t="shared" si="2"/>
        <v>4800</v>
      </c>
      <c r="G12" s="473">
        <f t="shared" si="2"/>
        <v>0</v>
      </c>
      <c r="H12" s="473">
        <f t="shared" si="2"/>
        <v>93407747</v>
      </c>
      <c r="I12" s="473">
        <f t="shared" si="2"/>
        <v>50611342</v>
      </c>
      <c r="J12" s="473">
        <f t="shared" si="2"/>
        <v>6899896</v>
      </c>
      <c r="K12" s="473">
        <f t="shared" si="2"/>
        <v>349734</v>
      </c>
      <c r="L12" s="473"/>
      <c r="M12" s="473">
        <f aca="true" t="shared" si="3" ref="M12:S12">SUM(M13:M21)</f>
        <v>42516391</v>
      </c>
      <c r="N12" s="473">
        <f t="shared" si="3"/>
        <v>633931</v>
      </c>
      <c r="O12" s="473">
        <f t="shared" si="3"/>
        <v>23750</v>
      </c>
      <c r="P12" s="473">
        <f t="shared" si="3"/>
        <v>0</v>
      </c>
      <c r="Q12" s="473">
        <f t="shared" si="3"/>
        <v>187640</v>
      </c>
      <c r="R12" s="473">
        <f t="shared" si="3"/>
        <v>42796405</v>
      </c>
      <c r="S12" s="473">
        <f t="shared" si="3"/>
        <v>86158117</v>
      </c>
      <c r="T12" s="501">
        <f t="shared" si="1"/>
        <v>14.324121261198725</v>
      </c>
      <c r="U12" s="974">
        <f aca="true" t="shared" si="4" ref="U12:U79">I12/H12</f>
        <v>0.5418323814190701</v>
      </c>
    </row>
    <row r="13" spans="1:21" ht="21.75" customHeight="1">
      <c r="A13" s="436" t="s">
        <v>43</v>
      </c>
      <c r="B13" s="435" t="s">
        <v>435</v>
      </c>
      <c r="C13" s="473">
        <f aca="true" t="shared" si="5" ref="C13:C21">+D13+E13</f>
        <v>0</v>
      </c>
      <c r="D13" s="473"/>
      <c r="E13" s="473"/>
      <c r="F13" s="473"/>
      <c r="G13" s="473"/>
      <c r="H13" s="473">
        <f aca="true" t="shared" si="6" ref="H13:H21">SUM(I13,R13)</f>
        <v>0</v>
      </c>
      <c r="I13" s="473">
        <f aca="true" t="shared" si="7" ref="I13:I21">SUM(J13:Q13)</f>
        <v>0</v>
      </c>
      <c r="J13" s="473"/>
      <c r="K13" s="473"/>
      <c r="L13" s="473"/>
      <c r="M13" s="473"/>
      <c r="N13" s="473"/>
      <c r="O13" s="473"/>
      <c r="P13" s="473"/>
      <c r="Q13" s="473"/>
      <c r="R13" s="473"/>
      <c r="S13" s="984">
        <f aca="true" t="shared" si="8" ref="S13:S21">SUM(M13:R13)</f>
        <v>0</v>
      </c>
      <c r="T13" s="501" t="e">
        <f t="shared" si="1"/>
        <v>#DIV/0!</v>
      </c>
      <c r="U13" s="974" t="e">
        <f t="shared" si="4"/>
        <v>#DIV/0!</v>
      </c>
    </row>
    <row r="14" spans="1:21" ht="21.75" customHeight="1">
      <c r="A14" s="436" t="s">
        <v>44</v>
      </c>
      <c r="B14" s="435" t="s">
        <v>510</v>
      </c>
      <c r="C14" s="473">
        <f t="shared" si="5"/>
        <v>0</v>
      </c>
      <c r="D14" s="473"/>
      <c r="E14" s="473"/>
      <c r="F14" s="473"/>
      <c r="G14" s="473"/>
      <c r="H14" s="473">
        <f t="shared" si="6"/>
        <v>0</v>
      </c>
      <c r="I14" s="473">
        <f t="shared" si="7"/>
        <v>0</v>
      </c>
      <c r="J14" s="473"/>
      <c r="K14" s="473"/>
      <c r="L14" s="473"/>
      <c r="M14" s="473"/>
      <c r="N14" s="473"/>
      <c r="O14" s="473"/>
      <c r="P14" s="473"/>
      <c r="Q14" s="473"/>
      <c r="R14" s="473"/>
      <c r="S14" s="984">
        <f t="shared" si="8"/>
        <v>0</v>
      </c>
      <c r="T14" s="501" t="e">
        <f t="shared" si="1"/>
        <v>#DIV/0!</v>
      </c>
      <c r="U14" s="974" t="e">
        <f t="shared" si="4"/>
        <v>#DIV/0!</v>
      </c>
    </row>
    <row r="15" spans="1:21" ht="21.75" customHeight="1">
      <c r="A15" s="436" t="s">
        <v>49</v>
      </c>
      <c r="B15" s="435" t="s">
        <v>509</v>
      </c>
      <c r="C15" s="473">
        <f t="shared" si="5"/>
        <v>6730090</v>
      </c>
      <c r="D15" s="473">
        <v>6373194</v>
      </c>
      <c r="E15" s="473">
        <v>356896</v>
      </c>
      <c r="F15" s="473">
        <v>4800</v>
      </c>
      <c r="G15" s="473"/>
      <c r="H15" s="473">
        <f t="shared" si="6"/>
        <v>6725290</v>
      </c>
      <c r="I15" s="473">
        <f t="shared" si="7"/>
        <v>5690480</v>
      </c>
      <c r="J15" s="473">
        <v>243204</v>
      </c>
      <c r="K15" s="473"/>
      <c r="L15" s="473"/>
      <c r="M15" s="473">
        <v>4959103</v>
      </c>
      <c r="N15" s="473">
        <v>406560</v>
      </c>
      <c r="O15" s="473">
        <v>23750</v>
      </c>
      <c r="P15" s="473"/>
      <c r="Q15" s="473">
        <v>57863</v>
      </c>
      <c r="R15" s="473">
        <v>1034810</v>
      </c>
      <c r="S15" s="984">
        <f t="shared" si="8"/>
        <v>6482086</v>
      </c>
      <c r="T15" s="501">
        <f t="shared" si="1"/>
        <v>4.273874963096259</v>
      </c>
      <c r="U15" s="974">
        <f t="shared" si="4"/>
        <v>0.846131542282935</v>
      </c>
    </row>
    <row r="16" spans="1:21" ht="21.75" customHeight="1">
      <c r="A16" s="436" t="s">
        <v>58</v>
      </c>
      <c r="B16" s="435" t="s">
        <v>508</v>
      </c>
      <c r="C16" s="473">
        <f t="shared" si="5"/>
        <v>31605499</v>
      </c>
      <c r="D16" s="473">
        <v>31605499</v>
      </c>
      <c r="E16" s="473"/>
      <c r="F16" s="473"/>
      <c r="G16" s="473"/>
      <c r="H16" s="473">
        <f t="shared" si="6"/>
        <v>31605499</v>
      </c>
      <c r="I16" s="473">
        <f t="shared" si="7"/>
        <v>13712138</v>
      </c>
      <c r="J16" s="473">
        <v>50002</v>
      </c>
      <c r="K16" s="473"/>
      <c r="L16" s="473"/>
      <c r="M16" s="473">
        <v>13662136</v>
      </c>
      <c r="N16" s="473"/>
      <c r="O16" s="473"/>
      <c r="P16" s="473"/>
      <c r="Q16" s="473"/>
      <c r="R16" s="473">
        <v>17893361</v>
      </c>
      <c r="S16" s="984">
        <f t="shared" si="8"/>
        <v>31555497</v>
      </c>
      <c r="T16" s="501">
        <f t="shared" si="1"/>
        <v>0.3646550231626899</v>
      </c>
      <c r="U16" s="974">
        <f t="shared" si="4"/>
        <v>0.43385291907588613</v>
      </c>
    </row>
    <row r="17" spans="1:21" ht="21.75" customHeight="1">
      <c r="A17" s="436" t="s">
        <v>59</v>
      </c>
      <c r="B17" s="498" t="s">
        <v>507</v>
      </c>
      <c r="C17" s="473">
        <f t="shared" si="5"/>
        <v>17250910</v>
      </c>
      <c r="D17" s="473">
        <v>14213016</v>
      </c>
      <c r="E17" s="473">
        <v>3037894</v>
      </c>
      <c r="F17" s="473"/>
      <c r="G17" s="473"/>
      <c r="H17" s="473">
        <f t="shared" si="6"/>
        <v>17250910</v>
      </c>
      <c r="I17" s="473">
        <f t="shared" si="7"/>
        <v>8261328</v>
      </c>
      <c r="J17" s="473">
        <v>4390437</v>
      </c>
      <c r="K17" s="473">
        <v>40477</v>
      </c>
      <c r="L17" s="473"/>
      <c r="M17" s="473">
        <v>3732754</v>
      </c>
      <c r="N17" s="473"/>
      <c r="O17" s="473"/>
      <c r="P17" s="473"/>
      <c r="Q17" s="473">
        <v>97660</v>
      </c>
      <c r="R17" s="473">
        <v>8989582</v>
      </c>
      <c r="S17" s="984">
        <f t="shared" si="8"/>
        <v>12819996</v>
      </c>
      <c r="T17" s="501">
        <f t="shared" si="1"/>
        <v>53.63440357288803</v>
      </c>
      <c r="U17" s="974">
        <f t="shared" si="4"/>
        <v>0.47889230191334836</v>
      </c>
    </row>
    <row r="18" spans="1:21" ht="21.75" customHeight="1">
      <c r="A18" s="436" t="s">
        <v>60</v>
      </c>
      <c r="B18" s="435" t="s">
        <v>506</v>
      </c>
      <c r="C18" s="473">
        <f t="shared" si="5"/>
        <v>13445402</v>
      </c>
      <c r="D18" s="473">
        <v>12975894</v>
      </c>
      <c r="E18" s="473">
        <v>469508</v>
      </c>
      <c r="F18" s="473"/>
      <c r="G18" s="473"/>
      <c r="H18" s="473">
        <f t="shared" si="6"/>
        <v>13445402</v>
      </c>
      <c r="I18" s="473">
        <f t="shared" si="7"/>
        <v>2977576</v>
      </c>
      <c r="J18" s="473">
        <v>289584</v>
      </c>
      <c r="K18" s="473"/>
      <c r="L18" s="473"/>
      <c r="M18" s="473">
        <v>2460621</v>
      </c>
      <c r="N18" s="473">
        <v>227371</v>
      </c>
      <c r="O18" s="473"/>
      <c r="P18" s="473"/>
      <c r="Q18" s="473"/>
      <c r="R18" s="473">
        <v>10467826</v>
      </c>
      <c r="S18" s="984">
        <f t="shared" si="8"/>
        <v>13155818</v>
      </c>
      <c r="T18" s="501">
        <f t="shared" si="1"/>
        <v>9.725494832037871</v>
      </c>
      <c r="U18" s="974">
        <f t="shared" si="4"/>
        <v>0.22145682219096163</v>
      </c>
    </row>
    <row r="19" spans="1:21" ht="21.75" customHeight="1">
      <c r="A19" s="436" t="s">
        <v>61</v>
      </c>
      <c r="B19" s="435" t="s">
        <v>505</v>
      </c>
      <c r="C19" s="473">
        <f t="shared" si="5"/>
        <v>5126335</v>
      </c>
      <c r="D19" s="473">
        <v>3387246</v>
      </c>
      <c r="E19" s="473">
        <v>1739089</v>
      </c>
      <c r="F19" s="473"/>
      <c r="G19" s="473"/>
      <c r="H19" s="473">
        <f t="shared" si="6"/>
        <v>5126335</v>
      </c>
      <c r="I19" s="473">
        <f t="shared" si="7"/>
        <v>4530997</v>
      </c>
      <c r="J19" s="473">
        <v>593057</v>
      </c>
      <c r="K19" s="473">
        <v>20443</v>
      </c>
      <c r="L19" s="473"/>
      <c r="M19" s="473">
        <v>3917497</v>
      </c>
      <c r="N19" s="473"/>
      <c r="O19" s="473"/>
      <c r="P19" s="473"/>
      <c r="Q19" s="473"/>
      <c r="R19" s="473">
        <v>595338</v>
      </c>
      <c r="S19" s="984">
        <f t="shared" si="8"/>
        <v>4512835</v>
      </c>
      <c r="T19" s="501">
        <f t="shared" si="1"/>
        <v>13.540066347428612</v>
      </c>
      <c r="U19" s="974">
        <f t="shared" si="4"/>
        <v>0.8838667391030824</v>
      </c>
    </row>
    <row r="20" spans="1:21" ht="21.75" customHeight="1">
      <c r="A20" s="436" t="s">
        <v>62</v>
      </c>
      <c r="B20" s="435" t="s">
        <v>566</v>
      </c>
      <c r="C20" s="473">
        <f t="shared" si="5"/>
        <v>9386277</v>
      </c>
      <c r="D20" s="473">
        <v>8144684</v>
      </c>
      <c r="E20" s="473">
        <v>1241593</v>
      </c>
      <c r="F20" s="473"/>
      <c r="G20" s="473"/>
      <c r="H20" s="473">
        <f t="shared" si="6"/>
        <v>9386277</v>
      </c>
      <c r="I20" s="473">
        <f t="shared" si="7"/>
        <v>8081946</v>
      </c>
      <c r="J20" s="473">
        <v>679983</v>
      </c>
      <c r="K20" s="473">
        <v>8035</v>
      </c>
      <c r="L20" s="473"/>
      <c r="M20" s="473">
        <v>7361811</v>
      </c>
      <c r="N20" s="473"/>
      <c r="O20" s="473"/>
      <c r="P20" s="473"/>
      <c r="Q20" s="473">
        <v>32117</v>
      </c>
      <c r="R20" s="473">
        <v>1304331</v>
      </c>
      <c r="S20" s="984">
        <f t="shared" si="8"/>
        <v>8698259</v>
      </c>
      <c r="T20" s="501">
        <f t="shared" si="1"/>
        <v>8.513023967247491</v>
      </c>
      <c r="U20" s="974">
        <f t="shared" si="4"/>
        <v>0.8610385139922889</v>
      </c>
    </row>
    <row r="21" spans="1:21" ht="21.75" customHeight="1">
      <c r="A21" s="436" t="s">
        <v>63</v>
      </c>
      <c r="B21" s="435" t="s">
        <v>562</v>
      </c>
      <c r="C21" s="473">
        <f t="shared" si="5"/>
        <v>9868034</v>
      </c>
      <c r="D21" s="473">
        <v>8055497</v>
      </c>
      <c r="E21" s="473">
        <v>1812537</v>
      </c>
      <c r="F21" s="473"/>
      <c r="G21" s="473"/>
      <c r="H21" s="473">
        <f t="shared" si="6"/>
        <v>9868034</v>
      </c>
      <c r="I21" s="473">
        <f t="shared" si="7"/>
        <v>7356877</v>
      </c>
      <c r="J21" s="473">
        <v>653629</v>
      </c>
      <c r="K21" s="473">
        <v>280779</v>
      </c>
      <c r="L21" s="473"/>
      <c r="M21" s="473">
        <v>6422469</v>
      </c>
      <c r="N21" s="473"/>
      <c r="O21" s="473"/>
      <c r="P21" s="473"/>
      <c r="Q21" s="473"/>
      <c r="R21" s="473">
        <v>2511157</v>
      </c>
      <c r="S21" s="984">
        <f t="shared" si="8"/>
        <v>8933626</v>
      </c>
      <c r="T21" s="501">
        <f t="shared" si="1"/>
        <v>12.701150229914132</v>
      </c>
      <c r="U21" s="974">
        <f t="shared" si="4"/>
        <v>0.7455261098613969</v>
      </c>
    </row>
    <row r="22" spans="1:21" ht="21.75" customHeight="1">
      <c r="A22" s="436" t="s">
        <v>1</v>
      </c>
      <c r="B22" s="435" t="s">
        <v>17</v>
      </c>
      <c r="C22" s="473">
        <f aca="true" t="shared" si="9" ref="C22:S22">+C23+C32+C38+C43+C47+C53+C60+C67+C74</f>
        <v>750309139</v>
      </c>
      <c r="D22" s="473">
        <f t="shared" si="9"/>
        <v>551323581</v>
      </c>
      <c r="E22" s="473">
        <f t="shared" si="9"/>
        <v>198985558</v>
      </c>
      <c r="F22" s="473">
        <f t="shared" si="9"/>
        <v>15913214</v>
      </c>
      <c r="G22" s="473">
        <f t="shared" si="9"/>
        <v>0</v>
      </c>
      <c r="H22" s="473">
        <f t="shared" si="9"/>
        <v>734395925</v>
      </c>
      <c r="I22" s="473">
        <f t="shared" si="9"/>
        <v>507423071</v>
      </c>
      <c r="J22" s="473">
        <f t="shared" si="9"/>
        <v>64684398</v>
      </c>
      <c r="K22" s="473">
        <f t="shared" si="9"/>
        <v>27414922</v>
      </c>
      <c r="L22" s="473">
        <f t="shared" si="9"/>
        <v>16250</v>
      </c>
      <c r="M22" s="473">
        <f t="shared" si="9"/>
        <v>397565198</v>
      </c>
      <c r="N22" s="473">
        <f t="shared" si="9"/>
        <v>14982521</v>
      </c>
      <c r="O22" s="473">
        <f t="shared" si="9"/>
        <v>1448900</v>
      </c>
      <c r="P22" s="473">
        <f t="shared" si="9"/>
        <v>0</v>
      </c>
      <c r="Q22" s="473">
        <f t="shared" si="9"/>
        <v>1310882</v>
      </c>
      <c r="R22" s="473">
        <f t="shared" si="9"/>
        <v>226972854</v>
      </c>
      <c r="S22" s="473">
        <f t="shared" si="9"/>
        <v>642280355</v>
      </c>
      <c r="T22" s="501">
        <f t="shared" si="1"/>
        <v>18.15360303158151</v>
      </c>
      <c r="U22" s="974">
        <f t="shared" si="4"/>
        <v>0.6909393880419475</v>
      </c>
    </row>
    <row r="23" spans="1:21" ht="21.75" customHeight="1">
      <c r="A23" s="436" t="s">
        <v>43</v>
      </c>
      <c r="B23" s="435" t="s">
        <v>503</v>
      </c>
      <c r="C23" s="473">
        <f>+C24+C25+C26+C27+C28+C29+C30+C31</f>
        <v>171894670</v>
      </c>
      <c r="D23" s="473">
        <f aca="true" t="shared" si="10" ref="D23:S23">+D24+D25+D26+D27+D28+D29+D30+D31</f>
        <v>135558879</v>
      </c>
      <c r="E23" s="473">
        <f t="shared" si="10"/>
        <v>36335791</v>
      </c>
      <c r="F23" s="473">
        <f t="shared" si="10"/>
        <v>810101</v>
      </c>
      <c r="G23" s="473">
        <f t="shared" si="10"/>
        <v>0</v>
      </c>
      <c r="H23" s="473">
        <f t="shared" si="10"/>
        <v>171084569</v>
      </c>
      <c r="I23" s="473">
        <f t="shared" si="10"/>
        <v>92948280</v>
      </c>
      <c r="J23" s="473">
        <f t="shared" si="10"/>
        <v>20700423</v>
      </c>
      <c r="K23" s="473">
        <f t="shared" si="10"/>
        <v>4094149</v>
      </c>
      <c r="L23" s="473">
        <f t="shared" si="10"/>
        <v>0</v>
      </c>
      <c r="M23" s="473">
        <f t="shared" si="10"/>
        <v>53321775</v>
      </c>
      <c r="N23" s="473">
        <f t="shared" si="10"/>
        <v>14294993</v>
      </c>
      <c r="O23" s="473">
        <f t="shared" si="10"/>
        <v>0</v>
      </c>
      <c r="P23" s="473">
        <f t="shared" si="10"/>
        <v>0</v>
      </c>
      <c r="Q23" s="473">
        <f t="shared" si="10"/>
        <v>536940</v>
      </c>
      <c r="R23" s="473">
        <f t="shared" si="10"/>
        <v>78136289</v>
      </c>
      <c r="S23" s="473">
        <f t="shared" si="10"/>
        <v>146289997</v>
      </c>
      <c r="T23" s="501">
        <f t="shared" si="1"/>
        <v>26.675665219410195</v>
      </c>
      <c r="U23" s="974">
        <f t="shared" si="4"/>
        <v>0.5432885066332312</v>
      </c>
    </row>
    <row r="24" spans="1:21" ht="21.75" customHeight="1">
      <c r="A24" s="436" t="s">
        <v>45</v>
      </c>
      <c r="B24" s="466" t="s">
        <v>533</v>
      </c>
      <c r="C24" s="473">
        <f>+D24+E24</f>
        <v>5324655</v>
      </c>
      <c r="D24" s="473">
        <f>4582215</f>
        <v>4582215</v>
      </c>
      <c r="E24" s="473">
        <v>742440</v>
      </c>
      <c r="F24" s="473"/>
      <c r="G24" s="473"/>
      <c r="H24" s="473">
        <f>+I24+R24</f>
        <v>5324655</v>
      </c>
      <c r="I24" s="473">
        <f>+J24+K24+L24+M24+N24+O24+P24+Q24</f>
        <v>1508182</v>
      </c>
      <c r="J24" s="473">
        <v>322692</v>
      </c>
      <c r="K24" s="473">
        <v>24510</v>
      </c>
      <c r="L24" s="472"/>
      <c r="M24" s="473">
        <v>1160980</v>
      </c>
      <c r="N24" s="472"/>
      <c r="O24" s="473"/>
      <c r="P24" s="472"/>
      <c r="Q24" s="472"/>
      <c r="R24" s="473">
        <v>3816473</v>
      </c>
      <c r="S24" s="984">
        <f>+R24+Q24+P24+O24+N24+M24</f>
        <v>4977453</v>
      </c>
      <c r="T24" s="501">
        <f t="shared" si="1"/>
        <v>23.02122688110586</v>
      </c>
      <c r="U24" s="974">
        <f t="shared" si="4"/>
        <v>0.28324501775232386</v>
      </c>
    </row>
    <row r="25" spans="1:21" ht="21.75" customHeight="1">
      <c r="A25" s="436" t="s">
        <v>46</v>
      </c>
      <c r="B25" s="467" t="s">
        <v>552</v>
      </c>
      <c r="C25" s="473">
        <f aca="true" t="shared" si="11" ref="C25:C31">+D25+E25</f>
        <v>30201142</v>
      </c>
      <c r="D25" s="473">
        <v>28322386</v>
      </c>
      <c r="E25" s="473">
        <v>1878756</v>
      </c>
      <c r="F25" s="473"/>
      <c r="G25" s="473"/>
      <c r="H25" s="473">
        <f aca="true" t="shared" si="12" ref="H25:H31">+I25+R25</f>
        <v>30201142</v>
      </c>
      <c r="I25" s="473">
        <f aca="true" t="shared" si="13" ref="I25:I31">+J25+K25+L25+M25+N25+O25+P25+Q25</f>
        <v>12498626</v>
      </c>
      <c r="J25" s="473">
        <v>4333227</v>
      </c>
      <c r="K25" s="473">
        <v>18834</v>
      </c>
      <c r="L25" s="472"/>
      <c r="M25" s="473">
        <v>7895037</v>
      </c>
      <c r="N25" s="473">
        <v>251528</v>
      </c>
      <c r="O25" s="473"/>
      <c r="P25" s="473"/>
      <c r="Q25" s="473"/>
      <c r="R25" s="473">
        <v>17702516</v>
      </c>
      <c r="S25" s="984">
        <f aca="true" t="shared" si="14" ref="S25:S37">+R25+Q25+P25+O25+N25+M25</f>
        <v>25849081</v>
      </c>
      <c r="T25" s="501">
        <f t="shared" si="1"/>
        <v>34.820315449074165</v>
      </c>
      <c r="U25" s="974">
        <f t="shared" si="4"/>
        <v>0.4138461386658822</v>
      </c>
    </row>
    <row r="26" spans="1:21" ht="21.75" customHeight="1">
      <c r="A26" s="436" t="s">
        <v>104</v>
      </c>
      <c r="B26" s="985" t="s">
        <v>553</v>
      </c>
      <c r="C26" s="473">
        <f>+D26+E26</f>
        <v>23540811</v>
      </c>
      <c r="D26" s="473">
        <v>17698430</v>
      </c>
      <c r="E26" s="473">
        <v>5842381</v>
      </c>
      <c r="F26" s="473"/>
      <c r="G26" s="473"/>
      <c r="H26" s="473">
        <f t="shared" si="12"/>
        <v>23540811</v>
      </c>
      <c r="I26" s="473">
        <f t="shared" si="13"/>
        <v>16818208</v>
      </c>
      <c r="J26" s="473">
        <v>7420815</v>
      </c>
      <c r="K26" s="473">
        <f>409191</f>
        <v>409191</v>
      </c>
      <c r="L26" s="472"/>
      <c r="M26" s="473">
        <v>8988201</v>
      </c>
      <c r="N26" s="473"/>
      <c r="O26" s="473"/>
      <c r="P26" s="472"/>
      <c r="Q26" s="473">
        <v>1</v>
      </c>
      <c r="R26" s="473">
        <v>6722603</v>
      </c>
      <c r="S26" s="984">
        <f t="shared" si="14"/>
        <v>15710805</v>
      </c>
      <c r="T26" s="501">
        <f t="shared" si="1"/>
        <v>46.55671995494407</v>
      </c>
      <c r="U26" s="974">
        <f t="shared" si="4"/>
        <v>0.7144277229871138</v>
      </c>
    </row>
    <row r="27" spans="1:21" ht="21.75" customHeight="1">
      <c r="A27" s="436" t="s">
        <v>106</v>
      </c>
      <c r="B27" s="985" t="s">
        <v>500</v>
      </c>
      <c r="C27" s="473">
        <f t="shared" si="11"/>
        <v>27006363</v>
      </c>
      <c r="D27" s="473">
        <v>24445756</v>
      </c>
      <c r="E27" s="473">
        <v>2560607</v>
      </c>
      <c r="F27" s="473">
        <v>453018</v>
      </c>
      <c r="G27" s="473"/>
      <c r="H27" s="473">
        <f t="shared" si="12"/>
        <v>26553345</v>
      </c>
      <c r="I27" s="473">
        <f t="shared" si="13"/>
        <v>10764602</v>
      </c>
      <c r="J27" s="473">
        <v>1163150</v>
      </c>
      <c r="K27" s="473">
        <v>163602</v>
      </c>
      <c r="L27" s="472"/>
      <c r="M27" s="473">
        <v>8982445</v>
      </c>
      <c r="N27" s="473">
        <v>102625</v>
      </c>
      <c r="O27" s="473"/>
      <c r="P27" s="472"/>
      <c r="Q27" s="473">
        <v>352780</v>
      </c>
      <c r="R27" s="473">
        <v>15788743</v>
      </c>
      <c r="S27" s="984">
        <f t="shared" si="14"/>
        <v>25226593</v>
      </c>
      <c r="T27" s="501">
        <f t="shared" si="1"/>
        <v>12.325137520179567</v>
      </c>
      <c r="U27" s="974">
        <f t="shared" si="4"/>
        <v>0.4053953277826202</v>
      </c>
    </row>
    <row r="28" spans="1:21" ht="21.75" customHeight="1">
      <c r="A28" s="436" t="s">
        <v>107</v>
      </c>
      <c r="B28" s="985" t="s">
        <v>499</v>
      </c>
      <c r="C28" s="473">
        <f t="shared" si="11"/>
        <v>34861719</v>
      </c>
      <c r="D28" s="473">
        <v>33232699</v>
      </c>
      <c r="E28" s="473">
        <v>1629020</v>
      </c>
      <c r="F28" s="473"/>
      <c r="G28" s="473"/>
      <c r="H28" s="473">
        <f t="shared" si="12"/>
        <v>34861719</v>
      </c>
      <c r="I28" s="473">
        <f t="shared" si="13"/>
        <v>12813415</v>
      </c>
      <c r="J28" s="473">
        <v>3417840</v>
      </c>
      <c r="K28" s="473">
        <v>222368</v>
      </c>
      <c r="L28" s="472"/>
      <c r="M28" s="473">
        <v>9173207</v>
      </c>
      <c r="N28" s="472"/>
      <c r="O28" s="473"/>
      <c r="P28" s="472"/>
      <c r="Q28" s="473"/>
      <c r="R28" s="473">
        <v>22048304</v>
      </c>
      <c r="S28" s="984">
        <f t="shared" si="14"/>
        <v>31221511</v>
      </c>
      <c r="T28" s="501">
        <f t="shared" si="1"/>
        <v>28.409350668810774</v>
      </c>
      <c r="U28" s="974">
        <f t="shared" si="4"/>
        <v>0.36754971836013023</v>
      </c>
    </row>
    <row r="29" spans="1:21" ht="21.75" customHeight="1">
      <c r="A29" s="436" t="s">
        <v>109</v>
      </c>
      <c r="B29" s="985" t="s">
        <v>537</v>
      </c>
      <c r="C29" s="473">
        <f t="shared" si="11"/>
        <v>34185891</v>
      </c>
      <c r="D29" s="473">
        <v>15543503</v>
      </c>
      <c r="E29" s="473">
        <v>18642388</v>
      </c>
      <c r="F29" s="473">
        <v>357083</v>
      </c>
      <c r="G29" s="473"/>
      <c r="H29" s="473">
        <f t="shared" si="12"/>
        <v>33828808</v>
      </c>
      <c r="I29" s="473">
        <f t="shared" si="13"/>
        <v>25797345</v>
      </c>
      <c r="J29" s="473">
        <v>2402110</v>
      </c>
      <c r="K29" s="473">
        <v>645435</v>
      </c>
      <c r="L29" s="472"/>
      <c r="M29" s="473">
        <v>8801410</v>
      </c>
      <c r="N29" s="473">
        <v>13940840</v>
      </c>
      <c r="O29" s="473"/>
      <c r="P29" s="472"/>
      <c r="Q29" s="473">
        <v>7550</v>
      </c>
      <c r="R29" s="473">
        <v>8031463</v>
      </c>
      <c r="S29" s="984">
        <f t="shared" si="14"/>
        <v>30781263</v>
      </c>
      <c r="T29" s="501">
        <f t="shared" si="1"/>
        <v>11.813405604336415</v>
      </c>
      <c r="U29" s="974">
        <f t="shared" si="4"/>
        <v>0.7625851020231041</v>
      </c>
    </row>
    <row r="30" spans="1:21" ht="21.75" customHeight="1">
      <c r="A30" s="436" t="s">
        <v>110</v>
      </c>
      <c r="B30" s="985" t="s">
        <v>541</v>
      </c>
      <c r="C30" s="473">
        <f t="shared" si="11"/>
        <v>7443484</v>
      </c>
      <c r="D30" s="473">
        <v>4593451</v>
      </c>
      <c r="E30" s="473">
        <v>2850033</v>
      </c>
      <c r="F30" s="473"/>
      <c r="G30" s="473"/>
      <c r="H30" s="473">
        <f t="shared" si="12"/>
        <v>7443484</v>
      </c>
      <c r="I30" s="473">
        <f t="shared" si="13"/>
        <v>5433864</v>
      </c>
      <c r="J30" s="473">
        <v>789470</v>
      </c>
      <c r="K30" s="473">
        <v>11578</v>
      </c>
      <c r="L30" s="472"/>
      <c r="M30" s="473">
        <v>4632816</v>
      </c>
      <c r="N30" s="473"/>
      <c r="O30" s="473"/>
      <c r="P30" s="472"/>
      <c r="Q30" s="473"/>
      <c r="R30" s="473">
        <v>2009620</v>
      </c>
      <c r="S30" s="984">
        <f t="shared" si="14"/>
        <v>6642436</v>
      </c>
      <c r="T30" s="501">
        <f t="shared" si="1"/>
        <v>14.741774913763022</v>
      </c>
      <c r="U30" s="974">
        <f t="shared" si="4"/>
        <v>0.7300162128379667</v>
      </c>
    </row>
    <row r="31" spans="1:21" ht="21.75" customHeight="1">
      <c r="A31" s="436" t="s">
        <v>123</v>
      </c>
      <c r="B31" s="467" t="s">
        <v>554</v>
      </c>
      <c r="C31" s="473">
        <f t="shared" si="11"/>
        <v>9330605</v>
      </c>
      <c r="D31" s="473">
        <v>7140439</v>
      </c>
      <c r="E31" s="473">
        <f>2184162+6004</f>
        <v>2190166</v>
      </c>
      <c r="F31" s="473"/>
      <c r="G31" s="473"/>
      <c r="H31" s="473">
        <f t="shared" si="12"/>
        <v>9330605</v>
      </c>
      <c r="I31" s="473">
        <f t="shared" si="13"/>
        <v>7314038</v>
      </c>
      <c r="J31" s="473">
        <f>851162-43</f>
        <v>851119</v>
      </c>
      <c r="K31" s="473">
        <f>2598598+33</f>
        <v>2598631</v>
      </c>
      <c r="L31" s="473"/>
      <c r="M31" s="473">
        <f>3688565-886</f>
        <v>3687679</v>
      </c>
      <c r="N31" s="473"/>
      <c r="O31" s="473"/>
      <c r="P31" s="472"/>
      <c r="Q31" s="473">
        <v>176609</v>
      </c>
      <c r="R31" s="473">
        <f>2015667+900</f>
        <v>2016567</v>
      </c>
      <c r="S31" s="984">
        <f t="shared" si="14"/>
        <v>5880855</v>
      </c>
      <c r="T31" s="501">
        <f t="shared" si="1"/>
        <v>47.166148166033594</v>
      </c>
      <c r="U31" s="974">
        <f t="shared" si="4"/>
        <v>0.7838760723447193</v>
      </c>
    </row>
    <row r="32" spans="1:21" ht="21.75" customHeight="1">
      <c r="A32" s="436" t="s">
        <v>44</v>
      </c>
      <c r="B32" s="435" t="s">
        <v>498</v>
      </c>
      <c r="C32" s="473">
        <f>+C33+C34+C35+C36+C37</f>
        <v>122874274</v>
      </c>
      <c r="D32" s="473">
        <f aca="true" t="shared" si="15" ref="D32:S32">+D33+D34+D35+D36+D37</f>
        <v>63860512</v>
      </c>
      <c r="E32" s="473">
        <f t="shared" si="15"/>
        <v>59013762</v>
      </c>
      <c r="F32" s="473">
        <f t="shared" si="15"/>
        <v>4689925</v>
      </c>
      <c r="G32" s="473">
        <f t="shared" si="15"/>
        <v>0</v>
      </c>
      <c r="H32" s="473">
        <f t="shared" si="15"/>
        <v>118184349</v>
      </c>
      <c r="I32" s="473">
        <f t="shared" si="15"/>
        <v>101521532</v>
      </c>
      <c r="J32" s="473">
        <f t="shared" si="15"/>
        <v>7383450</v>
      </c>
      <c r="K32" s="473">
        <f t="shared" si="15"/>
        <v>1946282</v>
      </c>
      <c r="L32" s="473">
        <f t="shared" si="15"/>
        <v>0</v>
      </c>
      <c r="M32" s="473">
        <f t="shared" si="15"/>
        <v>92191800</v>
      </c>
      <c r="N32" s="473">
        <f t="shared" si="15"/>
        <v>0</v>
      </c>
      <c r="O32" s="473">
        <f t="shared" si="15"/>
        <v>0</v>
      </c>
      <c r="P32" s="473">
        <f t="shared" si="15"/>
        <v>0</v>
      </c>
      <c r="Q32" s="473">
        <f t="shared" si="15"/>
        <v>0</v>
      </c>
      <c r="R32" s="473">
        <f t="shared" si="15"/>
        <v>16662817</v>
      </c>
      <c r="S32" s="473">
        <f t="shared" si="15"/>
        <v>108854617</v>
      </c>
      <c r="T32" s="501">
        <f t="shared" si="1"/>
        <v>9.189904659831177</v>
      </c>
      <c r="U32" s="974">
        <f t="shared" si="4"/>
        <v>0.8590099523245671</v>
      </c>
    </row>
    <row r="33" spans="1:21" ht="21.75" customHeight="1">
      <c r="A33" s="436" t="s">
        <v>47</v>
      </c>
      <c r="B33" s="466" t="s">
        <v>539</v>
      </c>
      <c r="C33" s="473">
        <f>+D33+E33</f>
        <v>10523357</v>
      </c>
      <c r="D33" s="979">
        <v>6587045</v>
      </c>
      <c r="E33" s="979">
        <v>3936312</v>
      </c>
      <c r="F33" s="979">
        <v>0</v>
      </c>
      <c r="G33" s="979"/>
      <c r="H33" s="473">
        <f>SUM(I33,R33)</f>
        <v>10523357</v>
      </c>
      <c r="I33" s="473">
        <f>+J33+K33+L33+M33+N33+O33+P33+Q33</f>
        <v>8500275</v>
      </c>
      <c r="J33" s="979">
        <v>345052</v>
      </c>
      <c r="K33" s="979">
        <v>234118</v>
      </c>
      <c r="L33" s="979">
        <v>0</v>
      </c>
      <c r="M33" s="979">
        <v>7921105</v>
      </c>
      <c r="N33" s="979">
        <v>0</v>
      </c>
      <c r="O33" s="979"/>
      <c r="P33" s="979"/>
      <c r="Q33" s="979">
        <v>0</v>
      </c>
      <c r="R33" s="979">
        <v>2023082</v>
      </c>
      <c r="S33" s="984">
        <f t="shared" si="14"/>
        <v>9944187</v>
      </c>
      <c r="T33" s="501">
        <f t="shared" si="1"/>
        <v>6.813544267685458</v>
      </c>
      <c r="U33" s="974">
        <f t="shared" si="4"/>
        <v>0.8077531723004361</v>
      </c>
    </row>
    <row r="34" spans="1:21" ht="21.75" customHeight="1">
      <c r="A34" s="436" t="s">
        <v>48</v>
      </c>
      <c r="B34" s="467" t="s">
        <v>497</v>
      </c>
      <c r="C34" s="473">
        <f aca="true" t="shared" si="16" ref="C34:C45">+D34+E34</f>
        <v>11751802</v>
      </c>
      <c r="D34" s="979">
        <v>7454667</v>
      </c>
      <c r="E34" s="979">
        <v>4297135</v>
      </c>
      <c r="F34" s="979">
        <v>0</v>
      </c>
      <c r="G34" s="979"/>
      <c r="H34" s="473">
        <f>SUM(I34,R34)</f>
        <v>11751802</v>
      </c>
      <c r="I34" s="473">
        <f>+J34+K34+L34+M34+N34+O34+P34+Q34</f>
        <v>10107271</v>
      </c>
      <c r="J34" s="979">
        <v>679181</v>
      </c>
      <c r="K34" s="979">
        <v>0</v>
      </c>
      <c r="L34" s="979"/>
      <c r="M34" s="979">
        <v>9428090</v>
      </c>
      <c r="N34" s="979"/>
      <c r="O34" s="979"/>
      <c r="P34" s="979"/>
      <c r="Q34" s="979"/>
      <c r="R34" s="979">
        <v>1644531</v>
      </c>
      <c r="S34" s="984">
        <f t="shared" si="14"/>
        <v>11072621</v>
      </c>
      <c r="T34" s="501">
        <f t="shared" si="1"/>
        <v>6.719726818445849</v>
      </c>
      <c r="U34" s="974">
        <f t="shared" si="4"/>
        <v>0.8600613761191688</v>
      </c>
    </row>
    <row r="35" spans="1:21" ht="21.75" customHeight="1">
      <c r="A35" s="436" t="s">
        <v>496</v>
      </c>
      <c r="B35" s="467" t="s">
        <v>501</v>
      </c>
      <c r="C35" s="473">
        <f t="shared" si="16"/>
        <v>33007151</v>
      </c>
      <c r="D35" s="979">
        <v>29325050</v>
      </c>
      <c r="E35" s="979">
        <v>3682101</v>
      </c>
      <c r="F35" s="979">
        <v>171400</v>
      </c>
      <c r="G35" s="979"/>
      <c r="H35" s="473">
        <f>SUM(I35,R35)</f>
        <v>32835751</v>
      </c>
      <c r="I35" s="473">
        <f>+J35+K35+L35+M35+N35+O35+P35+Q35</f>
        <v>27153567</v>
      </c>
      <c r="J35" s="979">
        <v>2422156</v>
      </c>
      <c r="K35" s="979">
        <v>1401618</v>
      </c>
      <c r="L35" s="979"/>
      <c r="M35" s="979">
        <v>23329793</v>
      </c>
      <c r="N35" s="979"/>
      <c r="O35" s="979"/>
      <c r="P35" s="979"/>
      <c r="Q35" s="979">
        <v>0</v>
      </c>
      <c r="R35" s="979">
        <v>5682184</v>
      </c>
      <c r="S35" s="984">
        <f t="shared" si="14"/>
        <v>29011977</v>
      </c>
      <c r="T35" s="501">
        <f t="shared" si="1"/>
        <v>14.08203202179662</v>
      </c>
      <c r="U35" s="974">
        <f t="shared" si="4"/>
        <v>0.8269513007331551</v>
      </c>
    </row>
    <row r="36" spans="1:21" ht="21.75" customHeight="1">
      <c r="A36" s="436" t="s">
        <v>494</v>
      </c>
      <c r="B36" s="467" t="s">
        <v>493</v>
      </c>
      <c r="C36" s="473">
        <f t="shared" si="16"/>
        <v>45742695</v>
      </c>
      <c r="D36" s="979">
        <v>6675741</v>
      </c>
      <c r="E36" s="979">
        <v>39066954</v>
      </c>
      <c r="F36" s="979">
        <v>67200</v>
      </c>
      <c r="G36" s="979"/>
      <c r="H36" s="473">
        <f>SUM(I36,R36)</f>
        <v>45675495</v>
      </c>
      <c r="I36" s="473">
        <f>+J36+K36+L36+M36+N36+O36+P36+Q36</f>
        <v>41374179</v>
      </c>
      <c r="J36" s="979">
        <v>606070</v>
      </c>
      <c r="K36" s="979">
        <v>233031</v>
      </c>
      <c r="L36" s="979"/>
      <c r="M36" s="979">
        <v>40535078</v>
      </c>
      <c r="N36" s="979"/>
      <c r="O36" s="979"/>
      <c r="P36" s="979"/>
      <c r="Q36" s="979"/>
      <c r="R36" s="979">
        <v>4301316</v>
      </c>
      <c r="S36" s="984">
        <f t="shared" si="14"/>
        <v>44836394</v>
      </c>
      <c r="T36" s="501">
        <f t="shared" si="1"/>
        <v>2.0280789136625526</v>
      </c>
      <c r="U36" s="974">
        <f t="shared" si="4"/>
        <v>0.9058288038257714</v>
      </c>
    </row>
    <row r="37" spans="1:21" ht="21.75" customHeight="1">
      <c r="A37" s="436" t="s">
        <v>542</v>
      </c>
      <c r="B37" s="467" t="s">
        <v>543</v>
      </c>
      <c r="C37" s="473">
        <f t="shared" si="16"/>
        <v>21849269</v>
      </c>
      <c r="D37" s="979">
        <v>13818009</v>
      </c>
      <c r="E37" s="979">
        <v>8031260</v>
      </c>
      <c r="F37" s="979">
        <v>4451325</v>
      </c>
      <c r="G37" s="979"/>
      <c r="H37" s="473">
        <f>SUM(I37,R37)</f>
        <v>17397944</v>
      </c>
      <c r="I37" s="473">
        <f>+J37+K37+L37+M37+N37+O37+P37+Q37</f>
        <v>14386240</v>
      </c>
      <c r="J37" s="979">
        <v>3330991</v>
      </c>
      <c r="K37" s="979">
        <v>77515</v>
      </c>
      <c r="L37" s="979"/>
      <c r="M37" s="979">
        <v>10977734</v>
      </c>
      <c r="N37" s="979"/>
      <c r="O37" s="979"/>
      <c r="P37" s="979"/>
      <c r="Q37" s="979">
        <v>0</v>
      </c>
      <c r="R37" s="979">
        <v>3011704</v>
      </c>
      <c r="S37" s="984">
        <f t="shared" si="14"/>
        <v>13989438</v>
      </c>
      <c r="T37" s="501">
        <f t="shared" si="1"/>
        <v>23.692820361678937</v>
      </c>
      <c r="U37" s="974">
        <f t="shared" si="4"/>
        <v>0.8268931087489418</v>
      </c>
    </row>
    <row r="38" spans="1:21" ht="21.75" customHeight="1">
      <c r="A38" s="436" t="s">
        <v>49</v>
      </c>
      <c r="B38" s="435" t="s">
        <v>492</v>
      </c>
      <c r="C38" s="473">
        <f>+C39+C40+C41+C42</f>
        <v>46517247</v>
      </c>
      <c r="D38" s="473">
        <f>+D39+D40+D41+D42</f>
        <v>35061438</v>
      </c>
      <c r="E38" s="473">
        <f>+E39+E40+E41+E42</f>
        <v>11455809</v>
      </c>
      <c r="F38" s="473">
        <f>+F39+F40+F41+F42</f>
        <v>287860</v>
      </c>
      <c r="G38" s="473">
        <f>+G39+G40+G41+G42</f>
        <v>0</v>
      </c>
      <c r="H38" s="473">
        <f aca="true" t="shared" si="17" ref="H38:S38">+H39+H40+H41+H42</f>
        <v>46229387</v>
      </c>
      <c r="I38" s="473">
        <f t="shared" si="17"/>
        <v>22312456</v>
      </c>
      <c r="J38" s="473">
        <f t="shared" si="17"/>
        <v>2767438</v>
      </c>
      <c r="K38" s="473">
        <f t="shared" si="17"/>
        <v>315285</v>
      </c>
      <c r="L38" s="473">
        <f t="shared" si="17"/>
        <v>0</v>
      </c>
      <c r="M38" s="473">
        <f t="shared" si="17"/>
        <v>18721926</v>
      </c>
      <c r="N38" s="473">
        <f t="shared" si="17"/>
        <v>396967</v>
      </c>
      <c r="O38" s="473">
        <f t="shared" si="17"/>
        <v>0</v>
      </c>
      <c r="P38" s="473">
        <f t="shared" si="17"/>
        <v>0</v>
      </c>
      <c r="Q38" s="473">
        <f t="shared" si="17"/>
        <v>110840</v>
      </c>
      <c r="R38" s="473">
        <f t="shared" si="17"/>
        <v>23916931</v>
      </c>
      <c r="S38" s="473">
        <f t="shared" si="17"/>
        <v>43146664</v>
      </c>
      <c r="T38" s="501">
        <f t="shared" si="1"/>
        <v>13.81615273549447</v>
      </c>
      <c r="U38" s="974">
        <f t="shared" si="4"/>
        <v>0.4826465901440571</v>
      </c>
    </row>
    <row r="39" spans="1:21" ht="21.75" customHeight="1">
      <c r="A39" s="436" t="s">
        <v>113</v>
      </c>
      <c r="B39" s="435" t="s">
        <v>491</v>
      </c>
      <c r="C39" s="473">
        <f t="shared" si="16"/>
        <v>9019403</v>
      </c>
      <c r="D39" s="980">
        <v>7654006</v>
      </c>
      <c r="E39" s="980">
        <v>1365397</v>
      </c>
      <c r="F39" s="980">
        <v>0</v>
      </c>
      <c r="G39" s="473"/>
      <c r="H39" s="473">
        <f aca="true" t="shared" si="18" ref="H39:H79">+I39+R39</f>
        <v>9019403</v>
      </c>
      <c r="I39" s="473">
        <f>+J39+K39+L39+M39+N39+O39+P39+Q39</f>
        <v>4312035</v>
      </c>
      <c r="J39" s="980">
        <v>130171</v>
      </c>
      <c r="K39" s="980">
        <v>160842</v>
      </c>
      <c r="L39" s="980">
        <v>0</v>
      </c>
      <c r="M39" s="980">
        <v>4021022</v>
      </c>
      <c r="N39" s="980"/>
      <c r="O39" s="980"/>
      <c r="P39" s="980"/>
      <c r="Q39" s="980"/>
      <c r="R39" s="980">
        <v>4707368</v>
      </c>
      <c r="S39" s="474">
        <f>+R39+Q39+P39+O39+N39+M39</f>
        <v>8728390</v>
      </c>
      <c r="T39" s="501">
        <f t="shared" si="1"/>
        <v>6.748855238883729</v>
      </c>
      <c r="U39" s="974">
        <f t="shared" si="4"/>
        <v>0.47808430336242874</v>
      </c>
    </row>
    <row r="40" spans="1:21" ht="21.75" customHeight="1">
      <c r="A40" s="436" t="s">
        <v>114</v>
      </c>
      <c r="B40" s="435" t="s">
        <v>490</v>
      </c>
      <c r="C40" s="473">
        <f t="shared" si="16"/>
        <v>11842659</v>
      </c>
      <c r="D40" s="980">
        <v>8835895</v>
      </c>
      <c r="E40" s="980">
        <v>3006764</v>
      </c>
      <c r="F40" s="980">
        <v>287460</v>
      </c>
      <c r="G40" s="473"/>
      <c r="H40" s="473">
        <f t="shared" si="18"/>
        <v>11555199</v>
      </c>
      <c r="I40" s="473">
        <f>+J40+K40+L40+M40+N40+O40+P40+Q40</f>
        <v>4487144</v>
      </c>
      <c r="J40" s="980">
        <v>1345860</v>
      </c>
      <c r="K40" s="980">
        <v>51278</v>
      </c>
      <c r="L40" s="980">
        <v>0</v>
      </c>
      <c r="M40" s="980">
        <v>3090006</v>
      </c>
      <c r="N40" s="980"/>
      <c r="O40" s="980"/>
      <c r="P40" s="980"/>
      <c r="Q40" s="980"/>
      <c r="R40" s="980">
        <v>7068055</v>
      </c>
      <c r="S40" s="474">
        <f>+R40+Q40+P40+O40+N40+M40</f>
        <v>10158061</v>
      </c>
      <c r="T40" s="501">
        <f t="shared" si="1"/>
        <v>31.13646453066806</v>
      </c>
      <c r="U40" s="974">
        <f t="shared" si="4"/>
        <v>0.38832252045161664</v>
      </c>
    </row>
    <row r="41" spans="1:21" ht="21.75" customHeight="1">
      <c r="A41" s="436" t="s">
        <v>115</v>
      </c>
      <c r="B41" s="435" t="s">
        <v>555</v>
      </c>
      <c r="C41" s="473">
        <f t="shared" si="16"/>
        <v>13851663</v>
      </c>
      <c r="D41" s="980">
        <v>8884591</v>
      </c>
      <c r="E41" s="980">
        <v>4967072</v>
      </c>
      <c r="F41" s="980">
        <v>400</v>
      </c>
      <c r="G41" s="473"/>
      <c r="H41" s="473">
        <f t="shared" si="18"/>
        <v>13851263</v>
      </c>
      <c r="I41" s="473">
        <f>+J41+K41+L41+M41+N41+O41+P41+Q41</f>
        <v>8032407</v>
      </c>
      <c r="J41" s="980">
        <v>923209</v>
      </c>
      <c r="K41" s="980">
        <v>85870</v>
      </c>
      <c r="L41" s="980"/>
      <c r="M41" s="980">
        <v>6912488</v>
      </c>
      <c r="N41" s="980"/>
      <c r="O41" s="980"/>
      <c r="P41" s="980"/>
      <c r="Q41" s="980">
        <v>110840</v>
      </c>
      <c r="R41" s="980">
        <v>5818856</v>
      </c>
      <c r="S41" s="474">
        <f>+R41+Q41+P41+O41+N41+M41</f>
        <v>12842184</v>
      </c>
      <c r="T41" s="501">
        <f t="shared" si="1"/>
        <v>12.562597985883933</v>
      </c>
      <c r="U41" s="974">
        <f t="shared" si="4"/>
        <v>0.5799043018676348</v>
      </c>
    </row>
    <row r="42" spans="1:21" ht="21.75" customHeight="1">
      <c r="A42" s="436" t="s">
        <v>489</v>
      </c>
      <c r="B42" s="508" t="s">
        <v>556</v>
      </c>
      <c r="C42" s="473">
        <f t="shared" si="16"/>
        <v>11803522</v>
      </c>
      <c r="D42" s="980">
        <v>9686946</v>
      </c>
      <c r="E42" s="980">
        <v>2116576</v>
      </c>
      <c r="F42" s="980"/>
      <c r="G42" s="473"/>
      <c r="H42" s="473">
        <f t="shared" si="18"/>
        <v>11803522</v>
      </c>
      <c r="I42" s="473">
        <f>+J42+K42+L42+M42+N42+O42+P42+Q42</f>
        <v>5480870</v>
      </c>
      <c r="J42" s="980">
        <v>368198</v>
      </c>
      <c r="K42" s="980">
        <v>17295</v>
      </c>
      <c r="L42" s="980">
        <v>0</v>
      </c>
      <c r="M42" s="980">
        <v>4698410</v>
      </c>
      <c r="N42" s="980">
        <v>396967</v>
      </c>
      <c r="O42" s="980"/>
      <c r="P42" s="980"/>
      <c r="Q42" s="980"/>
      <c r="R42" s="980">
        <v>6322652</v>
      </c>
      <c r="S42" s="474">
        <f>+R42+Q42+P42+O42+N42+M42</f>
        <v>11418029</v>
      </c>
      <c r="T42" s="501">
        <f t="shared" si="1"/>
        <v>7.03342717488282</v>
      </c>
      <c r="U42" s="974">
        <f t="shared" si="4"/>
        <v>0.464341914218485</v>
      </c>
    </row>
    <row r="43" spans="1:21" ht="21.75" customHeight="1">
      <c r="A43" s="436" t="s">
        <v>58</v>
      </c>
      <c r="B43" s="435" t="s">
        <v>488</v>
      </c>
      <c r="C43" s="473">
        <f t="shared" si="16"/>
        <v>29646228</v>
      </c>
      <c r="D43" s="473">
        <f>SUM(D44:D46)</f>
        <v>20176454</v>
      </c>
      <c r="E43" s="473">
        <f>SUM(E44:E46)</f>
        <v>9469774</v>
      </c>
      <c r="F43" s="473">
        <f>SUM(F44:F46)</f>
        <v>12200</v>
      </c>
      <c r="G43" s="473">
        <f>SUM(G44:G46)</f>
        <v>0</v>
      </c>
      <c r="H43" s="473">
        <f t="shared" si="18"/>
        <v>29634028</v>
      </c>
      <c r="I43" s="473">
        <f>SUM(J43:Q43)</f>
        <v>17936255</v>
      </c>
      <c r="J43" s="473">
        <f aca="true" t="shared" si="19" ref="J43:R43">SUM(J44:J46)</f>
        <v>2103233</v>
      </c>
      <c r="K43" s="473">
        <f t="shared" si="19"/>
        <v>2291899</v>
      </c>
      <c r="L43" s="473">
        <f t="shared" si="19"/>
        <v>0</v>
      </c>
      <c r="M43" s="473">
        <f t="shared" si="19"/>
        <v>13541123</v>
      </c>
      <c r="N43" s="473">
        <f t="shared" si="19"/>
        <v>0</v>
      </c>
      <c r="O43" s="473">
        <f t="shared" si="19"/>
        <v>0</v>
      </c>
      <c r="P43" s="473">
        <f t="shared" si="19"/>
        <v>0</v>
      </c>
      <c r="Q43" s="473">
        <f t="shared" si="19"/>
        <v>0</v>
      </c>
      <c r="R43" s="473">
        <f t="shared" si="19"/>
        <v>11697773</v>
      </c>
      <c r="S43" s="474">
        <f>+R43+Q43+P43+O43+N43+M43</f>
        <v>25238896</v>
      </c>
      <c r="T43" s="501">
        <f t="shared" si="1"/>
        <v>24.504178826627967</v>
      </c>
      <c r="U43" s="974">
        <f t="shared" si="4"/>
        <v>0.6052587586135776</v>
      </c>
    </row>
    <row r="44" spans="1:21" ht="21.75" customHeight="1">
      <c r="A44" s="436" t="s">
        <v>117</v>
      </c>
      <c r="B44" s="435" t="s">
        <v>475</v>
      </c>
      <c r="C44" s="473">
        <f t="shared" si="16"/>
        <v>8977196</v>
      </c>
      <c r="D44" s="977">
        <v>5268705</v>
      </c>
      <c r="E44" s="977">
        <v>3708491</v>
      </c>
      <c r="F44" s="473"/>
      <c r="G44" s="473"/>
      <c r="H44" s="473">
        <f t="shared" si="18"/>
        <v>8977196</v>
      </c>
      <c r="I44" s="473">
        <f>+J44+K44+L44+M44+N44+O44+P44+Q44</f>
        <v>7325879</v>
      </c>
      <c r="J44" s="977">
        <v>776351</v>
      </c>
      <c r="K44" s="977">
        <v>1952600</v>
      </c>
      <c r="L44" s="472"/>
      <c r="M44" s="977">
        <v>4596928</v>
      </c>
      <c r="N44" s="472"/>
      <c r="O44" s="472"/>
      <c r="P44" s="472"/>
      <c r="Q44" s="472"/>
      <c r="R44" s="986">
        <v>1651317</v>
      </c>
      <c r="S44" s="474">
        <f aca="true" t="shared" si="20" ref="S44:S52">+R44+Q44+P44+O44+N44+M44</f>
        <v>6248245</v>
      </c>
      <c r="T44" s="501">
        <f aca="true" t="shared" si="21" ref="T44:T79">(((J44+K44+L44))/I44)*100</f>
        <v>37.250833654227705</v>
      </c>
      <c r="U44" s="974">
        <f t="shared" si="4"/>
        <v>0.8160542556940943</v>
      </c>
    </row>
    <row r="45" spans="1:21" ht="21.75" customHeight="1">
      <c r="A45" s="436" t="s">
        <v>118</v>
      </c>
      <c r="B45" s="435" t="s">
        <v>487</v>
      </c>
      <c r="C45" s="473">
        <f t="shared" si="16"/>
        <v>8827869</v>
      </c>
      <c r="D45" s="977">
        <v>5928654</v>
      </c>
      <c r="E45" s="977">
        <v>2899215</v>
      </c>
      <c r="F45" s="473"/>
      <c r="G45" s="473"/>
      <c r="H45" s="473">
        <f t="shared" si="18"/>
        <v>8827869</v>
      </c>
      <c r="I45" s="473">
        <f>+J45+K45+L45+M45+N45+O45+P45+Q45</f>
        <v>4763746</v>
      </c>
      <c r="J45" s="977">
        <v>731735</v>
      </c>
      <c r="K45" s="977">
        <v>230937</v>
      </c>
      <c r="L45" s="472"/>
      <c r="M45" s="977">
        <v>3801074</v>
      </c>
      <c r="N45" s="472"/>
      <c r="O45" s="472"/>
      <c r="P45" s="472"/>
      <c r="Q45" s="472"/>
      <c r="R45" s="986">
        <v>4064123</v>
      </c>
      <c r="S45" s="474">
        <f t="shared" si="20"/>
        <v>7865197</v>
      </c>
      <c r="T45" s="501">
        <f t="shared" si="21"/>
        <v>20.208298259395022</v>
      </c>
      <c r="U45" s="974">
        <f t="shared" si="4"/>
        <v>0.5396258145652139</v>
      </c>
    </row>
    <row r="46" spans="1:21" ht="21.75" customHeight="1">
      <c r="A46" s="436" t="s">
        <v>119</v>
      </c>
      <c r="B46" s="435" t="s">
        <v>540</v>
      </c>
      <c r="C46" s="473">
        <f aca="true" t="shared" si="22" ref="C46:C79">+D46+E46</f>
        <v>11841163</v>
      </c>
      <c r="D46" s="977">
        <v>8979095</v>
      </c>
      <c r="E46" s="977">
        <v>2862068</v>
      </c>
      <c r="F46" s="473">
        <v>12200</v>
      </c>
      <c r="G46" s="473"/>
      <c r="H46" s="473">
        <f t="shared" si="18"/>
        <v>11828963</v>
      </c>
      <c r="I46" s="473">
        <f>+J46+K46+L46+M46+N46+O46+P46+Q46</f>
        <v>5846630</v>
      </c>
      <c r="J46" s="977">
        <v>595147</v>
      </c>
      <c r="K46" s="977">
        <v>108362</v>
      </c>
      <c r="L46" s="472"/>
      <c r="M46" s="977">
        <v>5143121</v>
      </c>
      <c r="N46" s="472"/>
      <c r="O46" s="472"/>
      <c r="P46" s="472"/>
      <c r="Q46" s="472"/>
      <c r="R46" s="986">
        <v>5982333</v>
      </c>
      <c r="S46" s="474">
        <f t="shared" si="20"/>
        <v>11125454</v>
      </c>
      <c r="T46" s="501">
        <f t="shared" si="21"/>
        <v>12.032726545035345</v>
      </c>
      <c r="U46" s="974">
        <f t="shared" si="4"/>
        <v>0.49426395196265305</v>
      </c>
    </row>
    <row r="47" spans="1:21" ht="21.75" customHeight="1">
      <c r="A47" s="436" t="s">
        <v>59</v>
      </c>
      <c r="B47" s="435" t="s">
        <v>486</v>
      </c>
      <c r="C47" s="984">
        <f>+C48+C49+C50+C52+C51</f>
        <v>40079686</v>
      </c>
      <c r="D47" s="984">
        <f aca="true" t="shared" si="23" ref="D47:P47">+D48+D49+D50+D52+D51</f>
        <v>30210425</v>
      </c>
      <c r="E47" s="984">
        <f t="shared" si="23"/>
        <v>9869261</v>
      </c>
      <c r="F47" s="984">
        <f t="shared" si="23"/>
        <v>1123394</v>
      </c>
      <c r="G47" s="984">
        <f t="shared" si="23"/>
        <v>0</v>
      </c>
      <c r="H47" s="984">
        <f t="shared" si="23"/>
        <v>38956292</v>
      </c>
      <c r="I47" s="984">
        <f t="shared" si="23"/>
        <v>27290607</v>
      </c>
      <c r="J47" s="984">
        <f t="shared" si="23"/>
        <v>3396380</v>
      </c>
      <c r="K47" s="984">
        <f t="shared" si="23"/>
        <v>6551794</v>
      </c>
      <c r="L47" s="984">
        <f t="shared" si="23"/>
        <v>16250</v>
      </c>
      <c r="M47" s="984">
        <f t="shared" si="23"/>
        <v>17275982</v>
      </c>
      <c r="N47" s="984">
        <f t="shared" si="23"/>
        <v>1</v>
      </c>
      <c r="O47" s="984">
        <f t="shared" si="23"/>
        <v>0</v>
      </c>
      <c r="P47" s="984">
        <f t="shared" si="23"/>
        <v>0</v>
      </c>
      <c r="Q47" s="984">
        <f>+Q48+Q49+Q50+Q52+Q51</f>
        <v>50200</v>
      </c>
      <c r="R47" s="984">
        <f>+R48+R49+R50+R52+R51</f>
        <v>11665685</v>
      </c>
      <c r="S47" s="984">
        <f>+S48+S49+S50+S52+S51</f>
        <v>28991868</v>
      </c>
      <c r="T47" s="501">
        <f t="shared" si="21"/>
        <v>36.51228424490521</v>
      </c>
      <c r="U47" s="974">
        <f t="shared" si="4"/>
        <v>0.7005442663793566</v>
      </c>
    </row>
    <row r="48" spans="1:21" ht="21.75" customHeight="1">
      <c r="A48" s="466" t="s">
        <v>120</v>
      </c>
      <c r="B48" s="987" t="s">
        <v>571</v>
      </c>
      <c r="C48" s="473">
        <f t="shared" si="22"/>
        <v>10088214</v>
      </c>
      <c r="D48" s="988">
        <v>7019246</v>
      </c>
      <c r="E48" s="988">
        <v>3068968</v>
      </c>
      <c r="F48" s="988">
        <v>0</v>
      </c>
      <c r="G48" s="473"/>
      <c r="H48" s="473">
        <f t="shared" si="18"/>
        <v>10088214</v>
      </c>
      <c r="I48" s="473">
        <f>+J48+K48+L48+M48+N48+O48+P48+Q48</f>
        <v>7219298</v>
      </c>
      <c r="J48" s="988">
        <v>1134159</v>
      </c>
      <c r="K48" s="988">
        <v>25499</v>
      </c>
      <c r="L48" s="988">
        <v>2500</v>
      </c>
      <c r="M48" s="988">
        <v>6006940</v>
      </c>
      <c r="N48" s="988">
        <v>0</v>
      </c>
      <c r="O48" s="988">
        <v>0</v>
      </c>
      <c r="P48" s="988">
        <v>0</v>
      </c>
      <c r="Q48" s="988">
        <v>50200</v>
      </c>
      <c r="R48" s="988">
        <v>2868916</v>
      </c>
      <c r="S48" s="474">
        <f t="shared" si="20"/>
        <v>8926056</v>
      </c>
      <c r="T48" s="501">
        <f t="shared" si="21"/>
        <v>16.097936392153365</v>
      </c>
      <c r="U48" s="974">
        <f t="shared" si="4"/>
        <v>0.7156170557048056</v>
      </c>
    </row>
    <row r="49" spans="1:21" ht="21.75" customHeight="1">
      <c r="A49" s="466" t="s">
        <v>121</v>
      </c>
      <c r="B49" s="987" t="s">
        <v>485</v>
      </c>
      <c r="C49" s="473">
        <f t="shared" si="22"/>
        <v>1545042</v>
      </c>
      <c r="D49" s="988">
        <v>406376</v>
      </c>
      <c r="E49" s="988">
        <v>1138666</v>
      </c>
      <c r="F49" s="988">
        <v>0</v>
      </c>
      <c r="G49" s="473"/>
      <c r="H49" s="473">
        <f t="shared" si="18"/>
        <v>1545042</v>
      </c>
      <c r="I49" s="473">
        <f>+J49+K49+L49+M49+N49+O49+P49+Q49</f>
        <v>1173006</v>
      </c>
      <c r="J49" s="988">
        <v>293997</v>
      </c>
      <c r="K49" s="988">
        <v>18000</v>
      </c>
      <c r="L49" s="988">
        <v>0</v>
      </c>
      <c r="M49" s="988">
        <v>861009</v>
      </c>
      <c r="N49" s="988">
        <v>0</v>
      </c>
      <c r="O49" s="988">
        <v>0</v>
      </c>
      <c r="P49" s="988">
        <v>0</v>
      </c>
      <c r="Q49" s="988">
        <v>0</v>
      </c>
      <c r="R49" s="988">
        <v>372036</v>
      </c>
      <c r="S49" s="474">
        <f t="shared" si="20"/>
        <v>1233045</v>
      </c>
      <c r="T49" s="501">
        <f t="shared" si="21"/>
        <v>26.59807366714237</v>
      </c>
      <c r="U49" s="974">
        <f t="shared" si="4"/>
        <v>0.7592065458414723</v>
      </c>
    </row>
    <row r="50" spans="1:21" ht="21.75" customHeight="1">
      <c r="A50" s="466" t="s">
        <v>122</v>
      </c>
      <c r="B50" s="987" t="s">
        <v>495</v>
      </c>
      <c r="C50" s="473">
        <f t="shared" si="22"/>
        <v>11883137</v>
      </c>
      <c r="D50" s="988">
        <v>10980611</v>
      </c>
      <c r="E50" s="988">
        <v>902526</v>
      </c>
      <c r="F50" s="988">
        <v>0</v>
      </c>
      <c r="G50" s="473"/>
      <c r="H50" s="473">
        <f t="shared" si="18"/>
        <v>11883137</v>
      </c>
      <c r="I50" s="473">
        <f>+J50+K50+L50+M50+N50+O50+P50+Q50</f>
        <v>8262960</v>
      </c>
      <c r="J50" s="988">
        <v>549808</v>
      </c>
      <c r="K50" s="988">
        <v>5947108</v>
      </c>
      <c r="L50" s="988">
        <v>13750</v>
      </c>
      <c r="M50" s="988">
        <v>1752293</v>
      </c>
      <c r="N50" s="988">
        <v>1</v>
      </c>
      <c r="O50" s="988">
        <v>0</v>
      </c>
      <c r="P50" s="988">
        <v>0</v>
      </c>
      <c r="Q50" s="988">
        <v>0</v>
      </c>
      <c r="R50" s="988">
        <v>3620177</v>
      </c>
      <c r="S50" s="474">
        <f t="shared" si="20"/>
        <v>5372471</v>
      </c>
      <c r="T50" s="501">
        <f t="shared" si="21"/>
        <v>78.79338638938106</v>
      </c>
      <c r="U50" s="974">
        <f t="shared" si="4"/>
        <v>0.6953517408744846</v>
      </c>
    </row>
    <row r="51" spans="1:21" ht="21.75" customHeight="1">
      <c r="A51" s="466" t="s">
        <v>484</v>
      </c>
      <c r="B51" s="987" t="s">
        <v>572</v>
      </c>
      <c r="C51" s="473">
        <f t="shared" si="22"/>
        <v>8249704</v>
      </c>
      <c r="D51" s="988">
        <v>6229140</v>
      </c>
      <c r="E51" s="988">
        <v>2020564</v>
      </c>
      <c r="F51" s="988">
        <v>106000</v>
      </c>
      <c r="G51" s="473"/>
      <c r="H51" s="473">
        <f t="shared" si="18"/>
        <v>8143704</v>
      </c>
      <c r="I51" s="473">
        <f>+J51+K51+L51+M51+N51+O51+P51+Q51</f>
        <v>5675461</v>
      </c>
      <c r="J51" s="988">
        <v>611758</v>
      </c>
      <c r="K51" s="988">
        <v>0</v>
      </c>
      <c r="L51" s="988">
        <v>0</v>
      </c>
      <c r="M51" s="988">
        <v>5063703</v>
      </c>
      <c r="N51" s="988">
        <v>0</v>
      </c>
      <c r="O51" s="988">
        <v>0</v>
      </c>
      <c r="P51" s="988">
        <v>0</v>
      </c>
      <c r="Q51" s="988">
        <v>0</v>
      </c>
      <c r="R51" s="988">
        <v>2468243</v>
      </c>
      <c r="S51" s="474">
        <f t="shared" si="20"/>
        <v>7531946</v>
      </c>
      <c r="T51" s="501">
        <f t="shared" si="21"/>
        <v>10.779001036215384</v>
      </c>
      <c r="U51" s="974">
        <f t="shared" si="4"/>
        <v>0.6969139595446986</v>
      </c>
    </row>
    <row r="52" spans="1:21" ht="21.75" customHeight="1">
      <c r="A52" s="466" t="s">
        <v>538</v>
      </c>
      <c r="B52" s="987" t="s">
        <v>483</v>
      </c>
      <c r="C52" s="473">
        <f t="shared" si="22"/>
        <v>8313589</v>
      </c>
      <c r="D52" s="988">
        <v>5575052</v>
      </c>
      <c r="E52" s="988">
        <v>2738537</v>
      </c>
      <c r="F52" s="988">
        <v>1017394</v>
      </c>
      <c r="G52" s="473"/>
      <c r="H52" s="473">
        <f t="shared" si="18"/>
        <v>7296195</v>
      </c>
      <c r="I52" s="473">
        <f>+J52+K52+L52+M52+N52+O52+P52+Q52</f>
        <v>4959882</v>
      </c>
      <c r="J52" s="988">
        <v>806658</v>
      </c>
      <c r="K52" s="988">
        <v>561187</v>
      </c>
      <c r="L52" s="988">
        <v>0</v>
      </c>
      <c r="M52" s="988">
        <v>3592037</v>
      </c>
      <c r="N52" s="988">
        <v>0</v>
      </c>
      <c r="O52" s="988">
        <v>0</v>
      </c>
      <c r="P52" s="988">
        <v>0</v>
      </c>
      <c r="Q52" s="988">
        <v>0</v>
      </c>
      <c r="R52" s="988">
        <v>2336313</v>
      </c>
      <c r="S52" s="474">
        <f t="shared" si="20"/>
        <v>5928350</v>
      </c>
      <c r="T52" s="501">
        <f t="shared" si="21"/>
        <v>27.578176254999615</v>
      </c>
      <c r="U52" s="974">
        <f t="shared" si="4"/>
        <v>0.6797902194225894</v>
      </c>
    </row>
    <row r="53" spans="1:21" ht="21.75" customHeight="1">
      <c r="A53" s="436" t="s">
        <v>60</v>
      </c>
      <c r="B53" s="435" t="s">
        <v>482</v>
      </c>
      <c r="C53" s="473">
        <f>+C54+C55+C56+C57+C58+C59</f>
        <v>80078093</v>
      </c>
      <c r="D53" s="473">
        <f aca="true" t="shared" si="24" ref="D53:S53">+D54+D55+D56+D57+D58+D59</f>
        <v>63992181</v>
      </c>
      <c r="E53" s="473">
        <f t="shared" si="24"/>
        <v>16085912</v>
      </c>
      <c r="F53" s="473">
        <f t="shared" si="24"/>
        <v>9750</v>
      </c>
      <c r="G53" s="473">
        <f t="shared" si="24"/>
        <v>0</v>
      </c>
      <c r="H53" s="473">
        <f t="shared" si="24"/>
        <v>80068343</v>
      </c>
      <c r="I53" s="473">
        <f t="shared" si="24"/>
        <v>61941214</v>
      </c>
      <c r="J53" s="473">
        <f t="shared" si="24"/>
        <v>8306692</v>
      </c>
      <c r="K53" s="473">
        <f t="shared" si="24"/>
        <v>4194732</v>
      </c>
      <c r="L53" s="473">
        <f t="shared" si="24"/>
        <v>0</v>
      </c>
      <c r="M53" s="473">
        <f t="shared" si="24"/>
        <v>49439790</v>
      </c>
      <c r="N53" s="473">
        <f t="shared" si="24"/>
        <v>0</v>
      </c>
      <c r="O53" s="473">
        <f t="shared" si="24"/>
        <v>0</v>
      </c>
      <c r="P53" s="473">
        <f t="shared" si="24"/>
        <v>0</v>
      </c>
      <c r="Q53" s="473">
        <f t="shared" si="24"/>
        <v>0</v>
      </c>
      <c r="R53" s="473">
        <f t="shared" si="24"/>
        <v>18127129</v>
      </c>
      <c r="S53" s="473">
        <f t="shared" si="24"/>
        <v>67566919</v>
      </c>
      <c r="T53" s="501">
        <f t="shared" si="21"/>
        <v>20.18272357400034</v>
      </c>
      <c r="U53" s="974">
        <f t="shared" si="4"/>
        <v>0.7736042945212441</v>
      </c>
    </row>
    <row r="54" spans="1:21" ht="21.75" customHeight="1">
      <c r="A54" s="436" t="s">
        <v>481</v>
      </c>
      <c r="B54" s="435" t="s">
        <v>504</v>
      </c>
      <c r="C54" s="473">
        <f t="shared" si="22"/>
        <v>9391366</v>
      </c>
      <c r="D54" s="980">
        <v>6912108</v>
      </c>
      <c r="E54" s="980">
        <v>2479258</v>
      </c>
      <c r="F54" s="980">
        <v>0</v>
      </c>
      <c r="G54" s="473"/>
      <c r="H54" s="473">
        <f t="shared" si="18"/>
        <v>9391366</v>
      </c>
      <c r="I54" s="473">
        <f aca="true" t="shared" si="25" ref="I54:I79">SUM(J54:Q54)</f>
        <v>5532313</v>
      </c>
      <c r="J54" s="980">
        <v>353964</v>
      </c>
      <c r="K54" s="980">
        <v>1003231</v>
      </c>
      <c r="L54" s="980">
        <v>0</v>
      </c>
      <c r="M54" s="980">
        <v>4175118</v>
      </c>
      <c r="N54" s="980"/>
      <c r="O54" s="980"/>
      <c r="P54" s="980"/>
      <c r="Q54" s="980"/>
      <c r="R54" s="980">
        <v>3859053</v>
      </c>
      <c r="S54" s="984">
        <f aca="true" t="shared" si="26" ref="S54:S79">SUM(M54:R54)</f>
        <v>8034171</v>
      </c>
      <c r="T54" s="501">
        <f t="shared" si="21"/>
        <v>24.532144150195407</v>
      </c>
      <c r="U54" s="974">
        <f t="shared" si="4"/>
        <v>0.5890850170252123</v>
      </c>
    </row>
    <row r="55" spans="1:21" ht="21.75" customHeight="1">
      <c r="A55" s="436" t="s">
        <v>480</v>
      </c>
      <c r="B55" s="435" t="s">
        <v>479</v>
      </c>
      <c r="C55" s="473">
        <f t="shared" si="22"/>
        <v>18900622</v>
      </c>
      <c r="D55" s="980">
        <v>17036315</v>
      </c>
      <c r="E55" s="980">
        <v>1864307</v>
      </c>
      <c r="F55" s="980"/>
      <c r="G55" s="473"/>
      <c r="H55" s="473">
        <f t="shared" si="18"/>
        <v>18900622</v>
      </c>
      <c r="I55" s="473">
        <f t="shared" si="25"/>
        <v>17426652</v>
      </c>
      <c r="J55" s="980">
        <v>1605289</v>
      </c>
      <c r="K55" s="980">
        <v>83274</v>
      </c>
      <c r="L55" s="980">
        <v>0</v>
      </c>
      <c r="M55" s="980">
        <v>15738089</v>
      </c>
      <c r="N55" s="980"/>
      <c r="O55" s="980"/>
      <c r="P55" s="980"/>
      <c r="Q55" s="980"/>
      <c r="R55" s="980">
        <v>1473970</v>
      </c>
      <c r="S55" s="984">
        <f t="shared" si="26"/>
        <v>17212059</v>
      </c>
      <c r="T55" s="501">
        <f t="shared" si="21"/>
        <v>9.689543350036486</v>
      </c>
      <c r="U55" s="974">
        <f t="shared" si="4"/>
        <v>0.92201473581134</v>
      </c>
    </row>
    <row r="56" spans="1:21" ht="21.75" customHeight="1">
      <c r="A56" s="436" t="s">
        <v>478</v>
      </c>
      <c r="B56" s="435" t="s">
        <v>477</v>
      </c>
      <c r="C56" s="473">
        <f t="shared" si="22"/>
        <v>21176917</v>
      </c>
      <c r="D56" s="980">
        <v>17888328</v>
      </c>
      <c r="E56" s="980">
        <v>3288589</v>
      </c>
      <c r="F56" s="980"/>
      <c r="G56" s="473"/>
      <c r="H56" s="473">
        <f t="shared" si="18"/>
        <v>21176917</v>
      </c>
      <c r="I56" s="473">
        <f t="shared" si="25"/>
        <v>18210702</v>
      </c>
      <c r="J56" s="980">
        <v>1512036</v>
      </c>
      <c r="K56" s="980">
        <v>126416</v>
      </c>
      <c r="L56" s="980"/>
      <c r="M56" s="980">
        <v>16572250</v>
      </c>
      <c r="N56" s="980"/>
      <c r="O56" s="980"/>
      <c r="P56" s="980"/>
      <c r="Q56" s="980"/>
      <c r="R56" s="980">
        <v>2966215</v>
      </c>
      <c r="S56" s="984">
        <f t="shared" si="26"/>
        <v>19538465</v>
      </c>
      <c r="T56" s="501">
        <f t="shared" si="21"/>
        <v>8.997192969277076</v>
      </c>
      <c r="U56" s="974">
        <f t="shared" si="4"/>
        <v>0.8599316888289263</v>
      </c>
    </row>
    <row r="57" spans="1:21" ht="21.75" customHeight="1">
      <c r="A57" s="436" t="s">
        <v>476</v>
      </c>
      <c r="B57" s="435" t="s">
        <v>561</v>
      </c>
      <c r="C57" s="473">
        <f t="shared" si="22"/>
        <v>13215151</v>
      </c>
      <c r="D57" s="980">
        <v>9066690</v>
      </c>
      <c r="E57" s="980">
        <v>4148461</v>
      </c>
      <c r="F57" s="980">
        <v>9750</v>
      </c>
      <c r="G57" s="473"/>
      <c r="H57" s="473">
        <f t="shared" si="18"/>
        <v>13205401</v>
      </c>
      <c r="I57" s="473">
        <f t="shared" si="25"/>
        <v>12356939</v>
      </c>
      <c r="J57" s="980">
        <v>2162500</v>
      </c>
      <c r="K57" s="980">
        <v>2490010</v>
      </c>
      <c r="L57" s="980">
        <v>0</v>
      </c>
      <c r="M57" s="980">
        <v>7704429</v>
      </c>
      <c r="N57" s="980"/>
      <c r="O57" s="980"/>
      <c r="P57" s="980"/>
      <c r="Q57" s="980"/>
      <c r="R57" s="980">
        <v>848462</v>
      </c>
      <c r="S57" s="984">
        <f t="shared" si="26"/>
        <v>8552891</v>
      </c>
      <c r="T57" s="501">
        <f t="shared" si="21"/>
        <v>37.65099107473137</v>
      </c>
      <c r="U57" s="974">
        <f t="shared" si="4"/>
        <v>0.9357488651802395</v>
      </c>
    </row>
    <row r="58" spans="1:21" ht="21.75" customHeight="1">
      <c r="A58" s="436" t="s">
        <v>474</v>
      </c>
      <c r="B58" s="435" t="s">
        <v>532</v>
      </c>
      <c r="C58" s="473">
        <f t="shared" si="22"/>
        <v>10395811</v>
      </c>
      <c r="D58" s="980">
        <v>8067812</v>
      </c>
      <c r="E58" s="980">
        <v>2327999</v>
      </c>
      <c r="F58" s="980"/>
      <c r="G58" s="473"/>
      <c r="H58" s="473">
        <f t="shared" si="18"/>
        <v>10395811</v>
      </c>
      <c r="I58" s="473">
        <f t="shared" si="25"/>
        <v>6883982</v>
      </c>
      <c r="J58" s="980">
        <v>2253091</v>
      </c>
      <c r="K58" s="980">
        <v>102906</v>
      </c>
      <c r="L58" s="980">
        <v>0</v>
      </c>
      <c r="M58" s="980">
        <v>4527985</v>
      </c>
      <c r="N58" s="980"/>
      <c r="O58" s="980"/>
      <c r="P58" s="980"/>
      <c r="Q58" s="980"/>
      <c r="R58" s="980">
        <v>3511829</v>
      </c>
      <c r="S58" s="984">
        <f t="shared" si="26"/>
        <v>8039814</v>
      </c>
      <c r="T58" s="501">
        <f t="shared" si="21"/>
        <v>34.224334113598786</v>
      </c>
      <c r="U58" s="974">
        <f t="shared" si="4"/>
        <v>0.6621880678669514</v>
      </c>
    </row>
    <row r="59" spans="1:21" ht="21.75" customHeight="1">
      <c r="A59" s="436" t="s">
        <v>536</v>
      </c>
      <c r="B59" s="435" t="s">
        <v>544</v>
      </c>
      <c r="C59" s="473">
        <f t="shared" si="22"/>
        <v>6998226</v>
      </c>
      <c r="D59" s="473">
        <v>5020928</v>
      </c>
      <c r="E59" s="473">
        <v>1977298</v>
      </c>
      <c r="F59" s="473"/>
      <c r="G59" s="473"/>
      <c r="H59" s="473">
        <f t="shared" si="18"/>
        <v>6998226</v>
      </c>
      <c r="I59" s="473">
        <f t="shared" si="25"/>
        <v>1530626</v>
      </c>
      <c r="J59" s="473">
        <v>419812</v>
      </c>
      <c r="K59" s="473">
        <v>388895</v>
      </c>
      <c r="L59" s="980"/>
      <c r="M59" s="473">
        <v>721919</v>
      </c>
      <c r="N59" s="980"/>
      <c r="O59" s="980"/>
      <c r="P59" s="980"/>
      <c r="Q59" s="980"/>
      <c r="R59" s="473">
        <v>5467600</v>
      </c>
      <c r="S59" s="984">
        <f t="shared" si="26"/>
        <v>6189519</v>
      </c>
      <c r="T59" s="501">
        <f t="shared" si="21"/>
        <v>52.835049189024616</v>
      </c>
      <c r="U59" s="974">
        <f t="shared" si="4"/>
        <v>0.21871628609879132</v>
      </c>
    </row>
    <row r="60" spans="1:21" ht="21.75" customHeight="1">
      <c r="A60" s="436" t="s">
        <v>61</v>
      </c>
      <c r="B60" s="435" t="s">
        <v>473</v>
      </c>
      <c r="C60" s="473">
        <f t="shared" si="22"/>
        <v>50466746</v>
      </c>
      <c r="D60" s="473">
        <f>SUM(D61:D66)</f>
        <v>34688027</v>
      </c>
      <c r="E60" s="473">
        <f aca="true" t="shared" si="27" ref="E60:S60">SUM(E61:E66)</f>
        <v>15778719</v>
      </c>
      <c r="F60" s="473">
        <f t="shared" si="27"/>
        <v>180335</v>
      </c>
      <c r="G60" s="473">
        <f t="shared" si="27"/>
        <v>0</v>
      </c>
      <c r="H60" s="473">
        <f t="shared" si="27"/>
        <v>50286411</v>
      </c>
      <c r="I60" s="473">
        <f t="shared" si="27"/>
        <v>38642924</v>
      </c>
      <c r="J60" s="473">
        <f t="shared" si="27"/>
        <v>3614771</v>
      </c>
      <c r="K60" s="473">
        <f t="shared" si="27"/>
        <v>802713</v>
      </c>
      <c r="L60" s="473">
        <f t="shared" si="27"/>
        <v>0</v>
      </c>
      <c r="M60" s="473">
        <f t="shared" si="27"/>
        <v>32193626</v>
      </c>
      <c r="N60" s="473">
        <f t="shared" si="27"/>
        <v>2862</v>
      </c>
      <c r="O60" s="473">
        <f t="shared" si="27"/>
        <v>1416050</v>
      </c>
      <c r="P60" s="473">
        <f t="shared" si="27"/>
        <v>0</v>
      </c>
      <c r="Q60" s="473">
        <f t="shared" si="27"/>
        <v>612902</v>
      </c>
      <c r="R60" s="473">
        <f t="shared" si="27"/>
        <v>11643487</v>
      </c>
      <c r="S60" s="473">
        <f t="shared" si="27"/>
        <v>45868927</v>
      </c>
      <c r="T60" s="501">
        <f t="shared" si="21"/>
        <v>11.43154695022561</v>
      </c>
      <c r="U60" s="974">
        <f t="shared" si="4"/>
        <v>0.7684565915829626</v>
      </c>
    </row>
    <row r="61" spans="1:21" ht="21.75" customHeight="1">
      <c r="A61" s="436" t="s">
        <v>472</v>
      </c>
      <c r="B61" s="435" t="s">
        <v>471</v>
      </c>
      <c r="C61" s="473">
        <f t="shared" si="22"/>
        <v>12654902</v>
      </c>
      <c r="D61" s="473">
        <v>9928847</v>
      </c>
      <c r="E61" s="473">
        <v>2726055</v>
      </c>
      <c r="F61" s="473"/>
      <c r="G61" s="473"/>
      <c r="H61" s="473">
        <f t="shared" si="18"/>
        <v>12654902</v>
      </c>
      <c r="I61" s="473">
        <f t="shared" si="25"/>
        <v>9377406</v>
      </c>
      <c r="J61" s="473">
        <v>717555</v>
      </c>
      <c r="K61" s="473">
        <v>121108</v>
      </c>
      <c r="L61" s="473"/>
      <c r="M61" s="473">
        <v>7122693</v>
      </c>
      <c r="N61" s="473"/>
      <c r="O61" s="473">
        <v>1416050</v>
      </c>
      <c r="P61" s="473"/>
      <c r="Q61" s="473"/>
      <c r="R61" s="473">
        <v>3277496</v>
      </c>
      <c r="S61" s="984">
        <f t="shared" si="26"/>
        <v>11816239</v>
      </c>
      <c r="T61" s="501">
        <f t="shared" si="21"/>
        <v>8.943443421347013</v>
      </c>
      <c r="U61" s="974">
        <f t="shared" si="4"/>
        <v>0.7410097683885659</v>
      </c>
    </row>
    <row r="62" spans="1:21" ht="21.75" customHeight="1">
      <c r="A62" s="436" t="s">
        <v>470</v>
      </c>
      <c r="B62" s="435" t="s">
        <v>469</v>
      </c>
      <c r="C62" s="473">
        <f t="shared" si="22"/>
        <v>4186396</v>
      </c>
      <c r="D62" s="473">
        <v>1811880</v>
      </c>
      <c r="E62" s="473">
        <v>2374516</v>
      </c>
      <c r="F62" s="473">
        <v>5000</v>
      </c>
      <c r="G62" s="473"/>
      <c r="H62" s="473">
        <f t="shared" si="18"/>
        <v>4181396</v>
      </c>
      <c r="I62" s="473">
        <f t="shared" si="25"/>
        <v>3395706</v>
      </c>
      <c r="J62" s="473">
        <v>618354</v>
      </c>
      <c r="K62" s="473">
        <v>105240</v>
      </c>
      <c r="L62" s="473"/>
      <c r="M62" s="473">
        <v>2672112</v>
      </c>
      <c r="N62" s="473"/>
      <c r="O62" s="473"/>
      <c r="P62" s="473"/>
      <c r="Q62" s="473"/>
      <c r="R62" s="473">
        <v>785690</v>
      </c>
      <c r="S62" s="984">
        <f t="shared" si="26"/>
        <v>3457802</v>
      </c>
      <c r="T62" s="501">
        <f t="shared" si="21"/>
        <v>21.309088596009197</v>
      </c>
      <c r="U62" s="974">
        <f t="shared" si="4"/>
        <v>0.8120986388277982</v>
      </c>
    </row>
    <row r="63" spans="1:21" ht="21.75" customHeight="1">
      <c r="A63" s="436" t="s">
        <v>468</v>
      </c>
      <c r="B63" s="435" t="s">
        <v>467</v>
      </c>
      <c r="C63" s="473">
        <f t="shared" si="22"/>
        <v>5675887</v>
      </c>
      <c r="D63" s="473">
        <v>2534316</v>
      </c>
      <c r="E63" s="473">
        <v>3141571</v>
      </c>
      <c r="F63" s="473">
        <v>117600</v>
      </c>
      <c r="G63" s="473"/>
      <c r="H63" s="473">
        <f t="shared" si="18"/>
        <v>5558287</v>
      </c>
      <c r="I63" s="473">
        <f t="shared" si="25"/>
        <v>4589247</v>
      </c>
      <c r="J63" s="473">
        <v>513767</v>
      </c>
      <c r="K63" s="473">
        <v>64450</v>
      </c>
      <c r="L63" s="473"/>
      <c r="M63" s="943">
        <v>4008168</v>
      </c>
      <c r="N63" s="473">
        <v>2862</v>
      </c>
      <c r="O63" s="473"/>
      <c r="P63" s="473"/>
      <c r="Q63" s="473"/>
      <c r="R63" s="473">
        <v>969040</v>
      </c>
      <c r="S63" s="984">
        <f t="shared" si="26"/>
        <v>4980070</v>
      </c>
      <c r="T63" s="501">
        <f t="shared" si="21"/>
        <v>12.599387219733432</v>
      </c>
      <c r="U63" s="974">
        <f t="shared" si="4"/>
        <v>0.8256585167336628</v>
      </c>
    </row>
    <row r="64" spans="1:21" ht="21.75" customHeight="1">
      <c r="A64" s="436" t="s">
        <v>466</v>
      </c>
      <c r="B64" s="435" t="s">
        <v>558</v>
      </c>
      <c r="C64" s="473">
        <f t="shared" si="22"/>
        <v>13816076</v>
      </c>
      <c r="D64" s="473">
        <v>11448256</v>
      </c>
      <c r="E64" s="473">
        <v>2367820</v>
      </c>
      <c r="F64" s="473">
        <v>57735</v>
      </c>
      <c r="G64" s="473"/>
      <c r="H64" s="473">
        <f t="shared" si="18"/>
        <v>13758341</v>
      </c>
      <c r="I64" s="473">
        <f t="shared" si="25"/>
        <v>10740105</v>
      </c>
      <c r="J64" s="473">
        <v>426027</v>
      </c>
      <c r="K64" s="473">
        <v>59921</v>
      </c>
      <c r="L64" s="473"/>
      <c r="M64" s="943">
        <v>10254157</v>
      </c>
      <c r="N64" s="473"/>
      <c r="O64" s="473"/>
      <c r="P64" s="473"/>
      <c r="Q64" s="473"/>
      <c r="R64" s="473">
        <v>3018236</v>
      </c>
      <c r="S64" s="984">
        <f t="shared" si="26"/>
        <v>13272393</v>
      </c>
      <c r="T64" s="501">
        <f t="shared" si="21"/>
        <v>4.524611258456039</v>
      </c>
      <c r="U64" s="974">
        <f t="shared" si="4"/>
        <v>0.7806250041338559</v>
      </c>
    </row>
    <row r="65" spans="1:21" ht="21.75" customHeight="1">
      <c r="A65" s="436" t="s">
        <v>464</v>
      </c>
      <c r="B65" s="435" t="s">
        <v>465</v>
      </c>
      <c r="C65" s="473">
        <f t="shared" si="22"/>
        <v>9368411</v>
      </c>
      <c r="D65" s="473">
        <v>5684209</v>
      </c>
      <c r="E65" s="473">
        <v>3684202</v>
      </c>
      <c r="F65" s="473"/>
      <c r="G65" s="473"/>
      <c r="H65" s="473">
        <f t="shared" si="18"/>
        <v>9368411</v>
      </c>
      <c r="I65" s="473">
        <f t="shared" si="25"/>
        <v>5953928</v>
      </c>
      <c r="J65" s="473">
        <v>852923</v>
      </c>
      <c r="K65" s="473">
        <v>451994</v>
      </c>
      <c r="L65" s="473"/>
      <c r="M65" s="473">
        <v>4036109</v>
      </c>
      <c r="N65" s="473"/>
      <c r="O65" s="473"/>
      <c r="P65" s="473"/>
      <c r="Q65" s="473">
        <v>612902</v>
      </c>
      <c r="R65" s="473">
        <v>3414483</v>
      </c>
      <c r="S65" s="984">
        <f t="shared" si="26"/>
        <v>8063494</v>
      </c>
      <c r="T65" s="501">
        <f t="shared" si="21"/>
        <v>21.916909307603316</v>
      </c>
      <c r="U65" s="974">
        <f t="shared" si="4"/>
        <v>0.6355323223970426</v>
      </c>
    </row>
    <row r="66" spans="1:21" ht="21.75" customHeight="1">
      <c r="A66" s="436" t="s">
        <v>557</v>
      </c>
      <c r="B66" s="435" t="s">
        <v>535</v>
      </c>
      <c r="C66" s="473">
        <f t="shared" si="22"/>
        <v>4765074</v>
      </c>
      <c r="D66" s="473">
        <v>3280519</v>
      </c>
      <c r="E66" s="473">
        <v>1484555</v>
      </c>
      <c r="F66" s="473"/>
      <c r="G66" s="473"/>
      <c r="H66" s="473">
        <f t="shared" si="18"/>
        <v>4765074</v>
      </c>
      <c r="I66" s="473">
        <f t="shared" si="25"/>
        <v>4586532</v>
      </c>
      <c r="J66" s="473">
        <v>486145</v>
      </c>
      <c r="K66" s="473">
        <v>0</v>
      </c>
      <c r="L66" s="473"/>
      <c r="M66" s="473">
        <v>4100387</v>
      </c>
      <c r="N66" s="473"/>
      <c r="O66" s="473"/>
      <c r="P66" s="473"/>
      <c r="Q66" s="473"/>
      <c r="R66" s="473">
        <v>178542</v>
      </c>
      <c r="S66" s="984">
        <f t="shared" si="26"/>
        <v>4278929</v>
      </c>
      <c r="T66" s="501">
        <f t="shared" si="21"/>
        <v>10.599402773162817</v>
      </c>
      <c r="U66" s="974">
        <f t="shared" si="4"/>
        <v>0.962531117040365</v>
      </c>
    </row>
    <row r="67" spans="1:21" ht="21.75" customHeight="1">
      <c r="A67" s="436" t="s">
        <v>62</v>
      </c>
      <c r="B67" s="435" t="s">
        <v>463</v>
      </c>
      <c r="C67" s="473">
        <f t="shared" si="22"/>
        <v>143244129</v>
      </c>
      <c r="D67" s="473">
        <f>SUM(D68:D73)</f>
        <v>119714458</v>
      </c>
      <c r="E67" s="473">
        <f>SUM(E68:E73)</f>
        <v>23529671</v>
      </c>
      <c r="F67" s="473">
        <f>SUM(F68:F73)</f>
        <v>7971223</v>
      </c>
      <c r="G67" s="473">
        <f>SUM(G68:G73)</f>
        <v>0</v>
      </c>
      <c r="H67" s="473">
        <f t="shared" si="18"/>
        <v>135272906</v>
      </c>
      <c r="I67" s="473">
        <f t="shared" si="25"/>
        <v>103878255</v>
      </c>
      <c r="J67" s="473">
        <f>SUM(J68:J73)</f>
        <v>10956780</v>
      </c>
      <c r="K67" s="473">
        <f>SUM(K68:K73)</f>
        <v>1083997</v>
      </c>
      <c r="L67" s="473">
        <f>SUM(L68:L73)</f>
        <v>0</v>
      </c>
      <c r="M67" s="473">
        <f aca="true" t="shared" si="28" ref="M67:R67">SUM(M68:M73)</f>
        <v>91804628</v>
      </c>
      <c r="N67" s="473">
        <f t="shared" si="28"/>
        <v>0</v>
      </c>
      <c r="O67" s="473">
        <f t="shared" si="28"/>
        <v>32850</v>
      </c>
      <c r="P67" s="473">
        <f t="shared" si="28"/>
        <v>0</v>
      </c>
      <c r="Q67" s="473">
        <f t="shared" si="28"/>
        <v>0</v>
      </c>
      <c r="R67" s="473">
        <f t="shared" si="28"/>
        <v>31394651</v>
      </c>
      <c r="S67" s="984">
        <f t="shared" si="26"/>
        <v>123232129</v>
      </c>
      <c r="T67" s="501">
        <f t="shared" si="21"/>
        <v>11.5912391866806</v>
      </c>
      <c r="U67" s="974">
        <f t="shared" si="4"/>
        <v>0.7679161930623417</v>
      </c>
    </row>
    <row r="68" spans="1:21" ht="21.75" customHeight="1">
      <c r="A68" s="436" t="s">
        <v>462</v>
      </c>
      <c r="B68" s="975" t="s">
        <v>461</v>
      </c>
      <c r="C68" s="473">
        <f t="shared" si="22"/>
        <v>23394538</v>
      </c>
      <c r="D68" s="981">
        <v>17625656</v>
      </c>
      <c r="E68" s="981">
        <v>5768882</v>
      </c>
      <c r="F68" s="981">
        <v>123200</v>
      </c>
      <c r="G68" s="982"/>
      <c r="H68" s="473">
        <f t="shared" si="18"/>
        <v>23271338</v>
      </c>
      <c r="I68" s="473">
        <f t="shared" si="25"/>
        <v>21358249</v>
      </c>
      <c r="J68" s="981">
        <v>1278255</v>
      </c>
      <c r="K68" s="981">
        <v>636367</v>
      </c>
      <c r="L68" s="981"/>
      <c r="M68" s="981">
        <v>19443627</v>
      </c>
      <c r="N68" s="981"/>
      <c r="O68" s="981"/>
      <c r="P68" s="981"/>
      <c r="Q68" s="981"/>
      <c r="R68" s="981">
        <v>1913089</v>
      </c>
      <c r="S68" s="984">
        <f t="shared" si="26"/>
        <v>21356716</v>
      </c>
      <c r="T68" s="501">
        <f t="shared" si="21"/>
        <v>8.964320998411432</v>
      </c>
      <c r="U68" s="974">
        <f t="shared" si="4"/>
        <v>0.917792049601961</v>
      </c>
    </row>
    <row r="69" spans="1:21" ht="21.75" customHeight="1">
      <c r="A69" s="436" t="s">
        <v>460</v>
      </c>
      <c r="B69" s="975" t="s">
        <v>545</v>
      </c>
      <c r="C69" s="473">
        <f t="shared" si="22"/>
        <v>33258548</v>
      </c>
      <c r="D69" s="981">
        <v>30224574</v>
      </c>
      <c r="E69" s="981">
        <v>3033974</v>
      </c>
      <c r="F69" s="981"/>
      <c r="G69" s="982"/>
      <c r="H69" s="473">
        <f t="shared" si="18"/>
        <v>33258548</v>
      </c>
      <c r="I69" s="473">
        <f t="shared" si="25"/>
        <v>27175844</v>
      </c>
      <c r="J69" s="981">
        <v>1814559</v>
      </c>
      <c r="K69" s="981">
        <v>320039</v>
      </c>
      <c r="L69" s="981"/>
      <c r="M69" s="981">
        <v>25041246</v>
      </c>
      <c r="N69" s="981"/>
      <c r="O69" s="981"/>
      <c r="P69" s="981"/>
      <c r="Q69" s="981"/>
      <c r="R69" s="981">
        <v>6082704</v>
      </c>
      <c r="S69" s="984">
        <f t="shared" si="26"/>
        <v>31123950</v>
      </c>
      <c r="T69" s="501">
        <f t="shared" si="21"/>
        <v>7.854762486861494</v>
      </c>
      <c r="U69" s="974">
        <f t="shared" si="4"/>
        <v>0.8171085520630667</v>
      </c>
    </row>
    <row r="70" spans="1:21" ht="21.75" customHeight="1">
      <c r="A70" s="436" t="s">
        <v>459</v>
      </c>
      <c r="B70" s="976" t="s">
        <v>546</v>
      </c>
      <c r="C70" s="473">
        <f t="shared" si="22"/>
        <v>20632962</v>
      </c>
      <c r="D70" s="981">
        <v>19809690</v>
      </c>
      <c r="E70" s="981">
        <v>823272</v>
      </c>
      <c r="F70" s="981"/>
      <c r="G70" s="982"/>
      <c r="H70" s="473">
        <f t="shared" si="18"/>
        <v>20632962</v>
      </c>
      <c r="I70" s="473">
        <f t="shared" si="25"/>
        <v>11134305</v>
      </c>
      <c r="J70" s="981">
        <v>639080</v>
      </c>
      <c r="K70" s="981">
        <v>8581</v>
      </c>
      <c r="L70" s="981"/>
      <c r="M70" s="981">
        <v>10486644</v>
      </c>
      <c r="N70" s="981"/>
      <c r="O70" s="981"/>
      <c r="P70" s="981"/>
      <c r="Q70" s="981"/>
      <c r="R70" s="981">
        <v>9498657</v>
      </c>
      <c r="S70" s="984">
        <f t="shared" si="26"/>
        <v>19985301</v>
      </c>
      <c r="T70" s="501">
        <f t="shared" si="21"/>
        <v>5.816806706839808</v>
      </c>
      <c r="U70" s="974">
        <f t="shared" si="4"/>
        <v>0.5396367714921396</v>
      </c>
    </row>
    <row r="71" spans="1:21" ht="21.75" customHeight="1">
      <c r="A71" s="436" t="s">
        <v>458</v>
      </c>
      <c r="B71" s="976" t="s">
        <v>457</v>
      </c>
      <c r="C71" s="473">
        <f t="shared" si="22"/>
        <v>13170718</v>
      </c>
      <c r="D71" s="981">
        <v>12197590</v>
      </c>
      <c r="E71" s="981">
        <v>973128</v>
      </c>
      <c r="F71" s="981"/>
      <c r="G71" s="982"/>
      <c r="H71" s="473">
        <f t="shared" si="18"/>
        <v>13170718</v>
      </c>
      <c r="I71" s="473">
        <f t="shared" si="25"/>
        <v>1461453</v>
      </c>
      <c r="J71" s="981">
        <v>166655</v>
      </c>
      <c r="K71" s="981">
        <v>72048</v>
      </c>
      <c r="L71" s="981"/>
      <c r="M71" s="981">
        <v>1222750</v>
      </c>
      <c r="N71" s="981"/>
      <c r="O71" s="981"/>
      <c r="P71" s="981"/>
      <c r="Q71" s="981"/>
      <c r="R71" s="981">
        <v>11709265</v>
      </c>
      <c r="S71" s="984">
        <f t="shared" si="26"/>
        <v>12932015</v>
      </c>
      <c r="T71" s="501">
        <f t="shared" si="21"/>
        <v>16.333265592530175</v>
      </c>
      <c r="U71" s="974">
        <f t="shared" si="4"/>
        <v>0.11096228770519573</v>
      </c>
    </row>
    <row r="72" spans="1:21" ht="21.75" customHeight="1">
      <c r="A72" s="436" t="s">
        <v>456</v>
      </c>
      <c r="B72" s="975" t="s">
        <v>547</v>
      </c>
      <c r="C72" s="473">
        <f t="shared" si="22"/>
        <v>41661931</v>
      </c>
      <c r="D72" s="981">
        <v>31825466</v>
      </c>
      <c r="E72" s="981">
        <v>9836465</v>
      </c>
      <c r="F72" s="981">
        <v>7848023</v>
      </c>
      <c r="G72" s="982"/>
      <c r="H72" s="473">
        <f t="shared" si="18"/>
        <v>33813908</v>
      </c>
      <c r="I72" s="473">
        <f t="shared" si="25"/>
        <v>33125871</v>
      </c>
      <c r="J72" s="981">
        <v>6223358</v>
      </c>
      <c r="K72" s="981">
        <v>0</v>
      </c>
      <c r="L72" s="981"/>
      <c r="M72" s="981">
        <v>26902513</v>
      </c>
      <c r="N72" s="981"/>
      <c r="O72" s="981"/>
      <c r="P72" s="981"/>
      <c r="Q72" s="981"/>
      <c r="R72" s="981">
        <v>688037</v>
      </c>
      <c r="S72" s="984">
        <f t="shared" si="26"/>
        <v>27590550</v>
      </c>
      <c r="T72" s="501">
        <f t="shared" si="21"/>
        <v>18.787001857249276</v>
      </c>
      <c r="U72" s="974">
        <f t="shared" si="4"/>
        <v>0.9796522484180178</v>
      </c>
    </row>
    <row r="73" spans="1:21" ht="21.75" customHeight="1">
      <c r="A73" s="436" t="s">
        <v>548</v>
      </c>
      <c r="B73" s="975" t="s">
        <v>549</v>
      </c>
      <c r="C73" s="473">
        <f t="shared" si="22"/>
        <v>11125432</v>
      </c>
      <c r="D73" s="981">
        <v>8031482</v>
      </c>
      <c r="E73" s="981">
        <v>3093950</v>
      </c>
      <c r="F73" s="981"/>
      <c r="G73" s="982"/>
      <c r="H73" s="473">
        <f t="shared" si="18"/>
        <v>11125432</v>
      </c>
      <c r="I73" s="473">
        <f t="shared" si="25"/>
        <v>9622533</v>
      </c>
      <c r="J73" s="981">
        <v>834873</v>
      </c>
      <c r="K73" s="981">
        <v>46962</v>
      </c>
      <c r="L73" s="981"/>
      <c r="M73" s="981">
        <v>8707848</v>
      </c>
      <c r="N73" s="981"/>
      <c r="O73" s="981">
        <v>32850</v>
      </c>
      <c r="P73" s="981"/>
      <c r="Q73" s="981"/>
      <c r="R73" s="981">
        <v>1502899</v>
      </c>
      <c r="S73" s="984">
        <f t="shared" si="26"/>
        <v>10243597</v>
      </c>
      <c r="T73" s="501">
        <f t="shared" si="21"/>
        <v>9.164270987691078</v>
      </c>
      <c r="U73" s="974">
        <f t="shared" si="4"/>
        <v>0.8649132006739154</v>
      </c>
    </row>
    <row r="74" spans="1:21" ht="21.75" customHeight="1">
      <c r="A74" s="436" t="s">
        <v>63</v>
      </c>
      <c r="B74" s="435" t="s">
        <v>455</v>
      </c>
      <c r="C74" s="473">
        <f t="shared" si="22"/>
        <v>65508066</v>
      </c>
      <c r="D74" s="473">
        <f>SUM(D75:D79)</f>
        <v>48061207</v>
      </c>
      <c r="E74" s="473">
        <f>SUM(E75:E79)</f>
        <v>17446859</v>
      </c>
      <c r="F74" s="473">
        <f>SUM(F75:F79)</f>
        <v>828426</v>
      </c>
      <c r="G74" s="473">
        <f>SUM(G75:G79)</f>
        <v>0</v>
      </c>
      <c r="H74" s="473">
        <f t="shared" si="18"/>
        <v>64679640</v>
      </c>
      <c r="I74" s="473">
        <f t="shared" si="25"/>
        <v>40951548</v>
      </c>
      <c r="J74" s="473">
        <f>SUM(J75:J79)</f>
        <v>5455231</v>
      </c>
      <c r="K74" s="473">
        <f>SUM(K75:K79)</f>
        <v>6134071</v>
      </c>
      <c r="L74" s="473">
        <f>SUM(L75:L79)</f>
        <v>0</v>
      </c>
      <c r="M74" s="473">
        <f aca="true" t="shared" si="29" ref="M74:R74">SUM(M75:M79)</f>
        <v>29074548</v>
      </c>
      <c r="N74" s="473">
        <f t="shared" si="29"/>
        <v>287698</v>
      </c>
      <c r="O74" s="473">
        <f t="shared" si="29"/>
        <v>0</v>
      </c>
      <c r="P74" s="473">
        <f t="shared" si="29"/>
        <v>0</v>
      </c>
      <c r="Q74" s="473">
        <f t="shared" si="29"/>
        <v>0</v>
      </c>
      <c r="R74" s="473">
        <f t="shared" si="29"/>
        <v>23728092</v>
      </c>
      <c r="S74" s="984">
        <f t="shared" si="26"/>
        <v>53090338</v>
      </c>
      <c r="T74" s="501">
        <f t="shared" si="21"/>
        <v>28.300033981621404</v>
      </c>
      <c r="U74" s="974">
        <f t="shared" si="4"/>
        <v>0.6331443403210036</v>
      </c>
    </row>
    <row r="75" spans="1:21" ht="21.75" customHeight="1">
      <c r="A75" s="436" t="s">
        <v>454</v>
      </c>
      <c r="B75" s="435" t="s">
        <v>453</v>
      </c>
      <c r="C75" s="473">
        <f t="shared" si="22"/>
        <v>2930091</v>
      </c>
      <c r="D75" s="977">
        <v>2660028</v>
      </c>
      <c r="E75" s="977">
        <v>270063</v>
      </c>
      <c r="F75" s="977"/>
      <c r="G75" s="473"/>
      <c r="H75" s="473">
        <f t="shared" si="18"/>
        <v>2930091</v>
      </c>
      <c r="I75" s="473">
        <f t="shared" si="25"/>
        <v>787882</v>
      </c>
      <c r="J75" s="977">
        <v>124196</v>
      </c>
      <c r="K75" s="977">
        <v>8000</v>
      </c>
      <c r="L75" s="977"/>
      <c r="M75" s="977">
        <v>655686</v>
      </c>
      <c r="N75" s="977"/>
      <c r="O75" s="977"/>
      <c r="P75" s="977"/>
      <c r="Q75" s="977"/>
      <c r="R75" s="989">
        <v>2142209</v>
      </c>
      <c r="S75" s="984">
        <f t="shared" si="26"/>
        <v>2797895</v>
      </c>
      <c r="T75" s="501">
        <f t="shared" si="21"/>
        <v>16.778654671638645</v>
      </c>
      <c r="U75" s="974">
        <f t="shared" si="4"/>
        <v>0.26889335518930985</v>
      </c>
    </row>
    <row r="76" spans="1:21" ht="21.75" customHeight="1">
      <c r="A76" s="436" t="s">
        <v>452</v>
      </c>
      <c r="B76" s="435" t="s">
        <v>451</v>
      </c>
      <c r="C76" s="473">
        <f t="shared" si="22"/>
        <v>23953274</v>
      </c>
      <c r="D76" s="977">
        <v>14617507</v>
      </c>
      <c r="E76" s="977">
        <v>9335767</v>
      </c>
      <c r="F76" s="977">
        <v>796326</v>
      </c>
      <c r="G76" s="473"/>
      <c r="H76" s="473">
        <f t="shared" si="18"/>
        <v>23156948</v>
      </c>
      <c r="I76" s="473">
        <f t="shared" si="25"/>
        <v>16150009</v>
      </c>
      <c r="J76" s="977">
        <v>1808639</v>
      </c>
      <c r="K76" s="977">
        <v>459000</v>
      </c>
      <c r="L76" s="977"/>
      <c r="M76" s="977">
        <v>13594672</v>
      </c>
      <c r="N76" s="977">
        <v>287698</v>
      </c>
      <c r="O76" s="977"/>
      <c r="P76" s="977"/>
      <c r="Q76" s="977"/>
      <c r="R76" s="989">
        <v>7006939</v>
      </c>
      <c r="S76" s="984">
        <f t="shared" si="26"/>
        <v>20889309</v>
      </c>
      <c r="T76" s="501">
        <f t="shared" si="21"/>
        <v>14.041100534371221</v>
      </c>
      <c r="U76" s="974">
        <f t="shared" si="4"/>
        <v>0.6974152638767424</v>
      </c>
    </row>
    <row r="77" spans="1:21" ht="21.75" customHeight="1">
      <c r="A77" s="436" t="s">
        <v>450</v>
      </c>
      <c r="B77" s="435" t="s">
        <v>551</v>
      </c>
      <c r="C77" s="473">
        <f t="shared" si="22"/>
        <v>9524842</v>
      </c>
      <c r="D77" s="977">
        <v>7350275</v>
      </c>
      <c r="E77" s="977">
        <v>2174567</v>
      </c>
      <c r="F77" s="977">
        <v>0</v>
      </c>
      <c r="G77" s="473"/>
      <c r="H77" s="473">
        <f t="shared" si="18"/>
        <v>9524842</v>
      </c>
      <c r="I77" s="473">
        <f t="shared" si="25"/>
        <v>6617252</v>
      </c>
      <c r="J77" s="977">
        <v>1650996</v>
      </c>
      <c r="K77" s="977">
        <v>882168</v>
      </c>
      <c r="L77" s="977"/>
      <c r="M77" s="977">
        <v>4084088</v>
      </c>
      <c r="N77" s="977"/>
      <c r="O77" s="977"/>
      <c r="P77" s="977"/>
      <c r="Q77" s="977"/>
      <c r="R77" s="989">
        <v>2907590</v>
      </c>
      <c r="S77" s="984">
        <f t="shared" si="26"/>
        <v>6991678</v>
      </c>
      <c r="T77" s="501">
        <f t="shared" si="21"/>
        <v>38.28120796971311</v>
      </c>
      <c r="U77" s="974">
        <f t="shared" si="4"/>
        <v>0.6947361436546664</v>
      </c>
    </row>
    <row r="78" spans="1:21" ht="21.75" customHeight="1">
      <c r="A78" s="436" t="s">
        <v>449</v>
      </c>
      <c r="B78" s="435" t="s">
        <v>448</v>
      </c>
      <c r="C78" s="473">
        <f t="shared" si="22"/>
        <v>21415472</v>
      </c>
      <c r="D78" s="473">
        <v>17257479</v>
      </c>
      <c r="E78" s="977">
        <v>4157993</v>
      </c>
      <c r="F78" s="977">
        <v>15200</v>
      </c>
      <c r="G78" s="473"/>
      <c r="H78" s="473">
        <f t="shared" si="18"/>
        <v>21400272</v>
      </c>
      <c r="I78" s="473">
        <f t="shared" si="25"/>
        <v>11016314</v>
      </c>
      <c r="J78" s="977">
        <v>1560021</v>
      </c>
      <c r="K78" s="977">
        <v>3880666</v>
      </c>
      <c r="L78" s="977"/>
      <c r="M78" s="977">
        <v>5575627</v>
      </c>
      <c r="N78" s="977"/>
      <c r="O78" s="977"/>
      <c r="P78" s="977"/>
      <c r="Q78" s="977"/>
      <c r="R78" s="989">
        <v>10383958</v>
      </c>
      <c r="S78" s="984">
        <f t="shared" si="26"/>
        <v>15959585</v>
      </c>
      <c r="T78" s="501">
        <f t="shared" si="21"/>
        <v>49.38754469053805</v>
      </c>
      <c r="U78" s="974">
        <f t="shared" si="4"/>
        <v>0.5147744851093481</v>
      </c>
    </row>
    <row r="79" spans="1:21" ht="21.75" customHeight="1">
      <c r="A79" s="436" t="s">
        <v>550</v>
      </c>
      <c r="B79" s="978" t="s">
        <v>534</v>
      </c>
      <c r="C79" s="473">
        <f t="shared" si="22"/>
        <v>7684387</v>
      </c>
      <c r="D79" s="977">
        <v>6175918</v>
      </c>
      <c r="E79" s="977">
        <v>1508469</v>
      </c>
      <c r="F79" s="977">
        <v>16900</v>
      </c>
      <c r="G79" s="473"/>
      <c r="H79" s="473">
        <f t="shared" si="18"/>
        <v>7667487</v>
      </c>
      <c r="I79" s="473">
        <f t="shared" si="25"/>
        <v>6380091</v>
      </c>
      <c r="J79" s="977">
        <v>311379</v>
      </c>
      <c r="K79" s="977">
        <v>904237</v>
      </c>
      <c r="L79" s="977"/>
      <c r="M79" s="977">
        <v>5164475</v>
      </c>
      <c r="N79" s="977"/>
      <c r="O79" s="977"/>
      <c r="P79" s="977"/>
      <c r="Q79" s="977"/>
      <c r="R79" s="989">
        <v>1287396</v>
      </c>
      <c r="S79" s="984">
        <f t="shared" si="26"/>
        <v>6451871</v>
      </c>
      <c r="T79" s="501">
        <f t="shared" si="21"/>
        <v>19.05327055679927</v>
      </c>
      <c r="U79" s="974">
        <f t="shared" si="4"/>
        <v>0.8320967482566322</v>
      </c>
    </row>
    <row r="80" spans="1:21" s="379" customFormat="1" ht="29.25" customHeight="1">
      <c r="A80" s="918"/>
      <c r="B80" s="918"/>
      <c r="C80" s="918"/>
      <c r="D80" s="918"/>
      <c r="E80" s="918"/>
      <c r="F80" s="420"/>
      <c r="G80" s="390"/>
      <c r="H80" s="486"/>
      <c r="I80" s="390"/>
      <c r="J80" s="390"/>
      <c r="K80" s="480"/>
      <c r="L80" s="390"/>
      <c r="M80" s="481"/>
      <c r="N80" s="390"/>
      <c r="O80" s="916" t="str">
        <f>'Thong tin'!B8</f>
        <v>Trà Vinh, ngày 03 tháng 5 năm 2019</v>
      </c>
      <c r="P80" s="916"/>
      <c r="Q80" s="916"/>
      <c r="R80" s="916"/>
      <c r="S80" s="916"/>
      <c r="T80" s="916"/>
      <c r="U80" s="452"/>
    </row>
    <row r="81" spans="1:21" s="413" customFormat="1" ht="19.5" customHeight="1">
      <c r="A81" s="403"/>
      <c r="B81" s="917" t="s">
        <v>4</v>
      </c>
      <c r="C81" s="917"/>
      <c r="D81" s="917"/>
      <c r="E81" s="917"/>
      <c r="F81" s="402"/>
      <c r="G81" s="402"/>
      <c r="H81" s="402"/>
      <c r="I81" s="402"/>
      <c r="J81" s="402"/>
      <c r="K81" s="402"/>
      <c r="L81" s="402"/>
      <c r="M81" s="402"/>
      <c r="N81" s="402"/>
      <c r="O81" s="914" t="str">
        <f>'Thong tin'!B7</f>
        <v>PHÓ CỤC TRƯỞNG</v>
      </c>
      <c r="P81" s="914"/>
      <c r="Q81" s="914"/>
      <c r="R81" s="914"/>
      <c r="S81" s="914"/>
      <c r="T81" s="914"/>
      <c r="U81" s="451"/>
    </row>
    <row r="82" spans="1:21" ht="18.75">
      <c r="A82" s="387"/>
      <c r="B82" s="389"/>
      <c r="C82" s="441"/>
      <c r="D82" s="441"/>
      <c r="E82" s="443"/>
      <c r="F82" s="443"/>
      <c r="G82" s="443"/>
      <c r="H82" s="443"/>
      <c r="I82" s="443"/>
      <c r="J82" s="443"/>
      <c r="K82" s="443"/>
      <c r="L82" s="443"/>
      <c r="M82" s="443"/>
      <c r="N82" s="443"/>
      <c r="O82" s="443"/>
      <c r="P82" s="443"/>
      <c r="Q82" s="443"/>
      <c r="R82" s="443"/>
      <c r="S82" s="443"/>
      <c r="T82" s="445"/>
      <c r="U82" s="445"/>
    </row>
    <row r="83" spans="1:21" ht="18.75">
      <c r="A83" s="387"/>
      <c r="B83" s="387"/>
      <c r="C83" s="446"/>
      <c r="D83" s="446"/>
      <c r="E83" s="446"/>
      <c r="F83" s="446"/>
      <c r="G83" s="446"/>
      <c r="H83" s="446"/>
      <c r="I83" s="446"/>
      <c r="J83" s="446"/>
      <c r="K83" s="446"/>
      <c r="L83" s="446"/>
      <c r="M83" s="446"/>
      <c r="N83" s="446"/>
      <c r="O83" s="446"/>
      <c r="P83" s="446"/>
      <c r="Q83" s="446"/>
      <c r="R83" s="446"/>
      <c r="S83" s="446"/>
      <c r="T83" s="446"/>
      <c r="U83" s="500"/>
    </row>
    <row r="84" spans="1:21" ht="15.75">
      <c r="A84" s="386"/>
      <c r="B84" s="930"/>
      <c r="C84" s="930"/>
      <c r="D84" s="930"/>
      <c r="E84" s="411"/>
      <c r="F84" s="411"/>
      <c r="G84" s="411"/>
      <c r="H84" s="411"/>
      <c r="I84" s="411"/>
      <c r="J84" s="411"/>
      <c r="K84" s="411"/>
      <c r="L84" s="411"/>
      <c r="M84" s="411"/>
      <c r="N84" s="411"/>
      <c r="O84" s="411"/>
      <c r="P84" s="411"/>
      <c r="Q84" s="930"/>
      <c r="R84" s="930"/>
      <c r="S84" s="930"/>
      <c r="T84" s="386"/>
      <c r="U84" s="386"/>
    </row>
    <row r="85" spans="1:21" ht="15.75" customHeight="1">
      <c r="A85" s="412"/>
      <c r="B85" s="386"/>
      <c r="C85" s="482"/>
      <c r="D85" s="482"/>
      <c r="E85" s="482"/>
      <c r="F85" s="482"/>
      <c r="G85" s="487"/>
      <c r="H85" s="482"/>
      <c r="I85" s="482"/>
      <c r="J85" s="482"/>
      <c r="K85" s="482"/>
      <c r="L85" s="482"/>
      <c r="M85" s="482"/>
      <c r="N85" s="482"/>
      <c r="O85" s="411"/>
      <c r="P85" s="411"/>
      <c r="Q85" s="411"/>
      <c r="R85" s="448"/>
      <c r="S85" s="386"/>
      <c r="T85" s="386"/>
      <c r="U85" s="386"/>
    </row>
    <row r="86" spans="1:21" ht="15.75" customHeight="1">
      <c r="A86" s="386"/>
      <c r="B86" s="514"/>
      <c r="C86" s="514"/>
      <c r="D86" s="514"/>
      <c r="E86" s="514"/>
      <c r="F86" s="514"/>
      <c r="G86" s="514"/>
      <c r="H86" s="514"/>
      <c r="I86" s="514"/>
      <c r="J86" s="514"/>
      <c r="K86" s="514"/>
      <c r="L86" s="514"/>
      <c r="M86" s="514"/>
      <c r="N86" s="514"/>
      <c r="O86" s="514"/>
      <c r="P86" s="514"/>
      <c r="Q86" s="411"/>
      <c r="R86" s="411"/>
      <c r="S86" s="386"/>
      <c r="T86" s="386"/>
      <c r="U86" s="386"/>
    </row>
    <row r="87" spans="1:21" ht="15.75">
      <c r="A87" s="410"/>
      <c r="B87" s="410"/>
      <c r="C87" s="410"/>
      <c r="D87" s="410"/>
      <c r="E87" s="410"/>
      <c r="F87" s="410"/>
      <c r="G87" s="410"/>
      <c r="H87" s="410"/>
      <c r="I87" s="410"/>
      <c r="J87" s="410"/>
      <c r="K87" s="410"/>
      <c r="L87" s="410"/>
      <c r="M87" s="410"/>
      <c r="N87" s="410"/>
      <c r="O87" s="410"/>
      <c r="P87" s="410"/>
      <c r="Q87" s="410"/>
      <c r="R87" s="386"/>
      <c r="S87" s="386"/>
      <c r="T87" s="386"/>
      <c r="U87" s="386"/>
    </row>
    <row r="88" spans="1:21" ht="18.75">
      <c r="A88" s="386"/>
      <c r="B88" s="913" t="str">
        <f>'Thong tin'!B5</f>
        <v>Nhan Quốc Hải</v>
      </c>
      <c r="C88" s="913"/>
      <c r="D88" s="913"/>
      <c r="E88" s="913"/>
      <c r="F88" s="386"/>
      <c r="G88" s="386"/>
      <c r="H88" s="386"/>
      <c r="I88" s="386"/>
      <c r="J88" s="386"/>
      <c r="K88" s="386"/>
      <c r="L88" s="386"/>
      <c r="M88" s="386"/>
      <c r="N88" s="386"/>
      <c r="O88" s="913" t="str">
        <f>'Thong tin'!B6</f>
        <v>Trần Việt Hồng</v>
      </c>
      <c r="P88" s="913"/>
      <c r="Q88" s="913"/>
      <c r="R88" s="913"/>
      <c r="S88" s="913"/>
      <c r="T88" s="913"/>
      <c r="U88" s="450"/>
    </row>
    <row r="89" spans="2:21" ht="18.75">
      <c r="B89" s="937"/>
      <c r="C89" s="937"/>
      <c r="D89" s="937"/>
      <c r="E89" s="937"/>
      <c r="P89" s="937"/>
      <c r="Q89" s="937"/>
      <c r="R89" s="937"/>
      <c r="S89" s="937"/>
      <c r="T89" s="938"/>
      <c r="U89" s="497"/>
    </row>
  </sheetData>
  <sheetProtection/>
  <mergeCells count="36">
    <mergeCell ref="B89:E89"/>
    <mergeCell ref="P89:T89"/>
    <mergeCell ref="B88:E88"/>
    <mergeCell ref="A11:B11"/>
    <mergeCell ref="O88:T88"/>
    <mergeCell ref="Q84:S84"/>
    <mergeCell ref="B81:E81"/>
    <mergeCell ref="A2:D2"/>
    <mergeCell ref="Q2:T2"/>
    <mergeCell ref="Q4:T4"/>
    <mergeCell ref="O81:T81"/>
    <mergeCell ref="T6:T9"/>
    <mergeCell ref="I7:Q7"/>
    <mergeCell ref="O80:T80"/>
    <mergeCell ref="S6:S9"/>
    <mergeCell ref="A3:D3"/>
    <mergeCell ref="A80:E80"/>
    <mergeCell ref="Q5:T5"/>
    <mergeCell ref="D7:E7"/>
    <mergeCell ref="D8:D9"/>
    <mergeCell ref="E8:E9"/>
    <mergeCell ref="E1:P1"/>
    <mergeCell ref="E2:P2"/>
    <mergeCell ref="E3:P3"/>
    <mergeCell ref="F6:F9"/>
    <mergeCell ref="G6:G9"/>
    <mergeCell ref="H6:R6"/>
    <mergeCell ref="R7:R9"/>
    <mergeCell ref="I8:I9"/>
    <mergeCell ref="J8:Q8"/>
    <mergeCell ref="H7:H9"/>
    <mergeCell ref="A6:B9"/>
    <mergeCell ref="B84:D84"/>
    <mergeCell ref="C6:E6"/>
    <mergeCell ref="C7:C9"/>
    <mergeCell ref="A10:B10"/>
  </mergeCells>
  <printOptions/>
  <pageMargins left="0.5" right="0.5" top="0.25" bottom="0.25"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78" t="s">
        <v>29</v>
      </c>
      <c r="B1" s="578"/>
      <c r="C1" s="578"/>
      <c r="D1" s="578"/>
      <c r="E1" s="577" t="s">
        <v>375</v>
      </c>
      <c r="F1" s="577"/>
      <c r="G1" s="577"/>
      <c r="H1" s="577"/>
      <c r="I1" s="577"/>
      <c r="J1" s="577"/>
      <c r="K1" s="577"/>
      <c r="L1" s="31" t="s">
        <v>351</v>
      </c>
      <c r="M1" s="31"/>
      <c r="N1" s="31"/>
      <c r="O1" s="32"/>
      <c r="P1" s="32"/>
    </row>
    <row r="2" spans="1:16" ht="15.75" customHeight="1">
      <c r="A2" s="564" t="s">
        <v>245</v>
      </c>
      <c r="B2" s="564"/>
      <c r="C2" s="564"/>
      <c r="D2" s="564"/>
      <c r="E2" s="577"/>
      <c r="F2" s="577"/>
      <c r="G2" s="577"/>
      <c r="H2" s="577"/>
      <c r="I2" s="577"/>
      <c r="J2" s="577"/>
      <c r="K2" s="577"/>
      <c r="L2" s="572" t="s">
        <v>254</v>
      </c>
      <c r="M2" s="572"/>
      <c r="N2" s="572"/>
      <c r="O2" s="35"/>
      <c r="P2" s="32"/>
    </row>
    <row r="3" spans="1:16" ht="18" customHeight="1">
      <c r="A3" s="564" t="s">
        <v>246</v>
      </c>
      <c r="B3" s="564"/>
      <c r="C3" s="564"/>
      <c r="D3" s="564"/>
      <c r="E3" s="565" t="s">
        <v>371</v>
      </c>
      <c r="F3" s="565"/>
      <c r="G3" s="565"/>
      <c r="H3" s="565"/>
      <c r="I3" s="565"/>
      <c r="J3" s="565"/>
      <c r="K3" s="36"/>
      <c r="L3" s="573" t="s">
        <v>370</v>
      </c>
      <c r="M3" s="573"/>
      <c r="N3" s="573"/>
      <c r="O3" s="32"/>
      <c r="P3" s="32"/>
    </row>
    <row r="4" spans="1:16" ht="21" customHeight="1">
      <c r="A4" s="576" t="s">
        <v>257</v>
      </c>
      <c r="B4" s="576"/>
      <c r="C4" s="576"/>
      <c r="D4" s="576"/>
      <c r="E4" s="39"/>
      <c r="F4" s="40"/>
      <c r="G4" s="41"/>
      <c r="H4" s="41"/>
      <c r="I4" s="41"/>
      <c r="J4" s="41"/>
      <c r="K4" s="32"/>
      <c r="L4" s="572" t="s">
        <v>252</v>
      </c>
      <c r="M4" s="572"/>
      <c r="N4" s="572"/>
      <c r="O4" s="35"/>
      <c r="P4" s="32"/>
    </row>
    <row r="5" spans="1:16" ht="18" customHeight="1">
      <c r="A5" s="41"/>
      <c r="B5" s="32"/>
      <c r="C5" s="42"/>
      <c r="D5" s="574"/>
      <c r="E5" s="574"/>
      <c r="F5" s="574"/>
      <c r="G5" s="574"/>
      <c r="H5" s="574"/>
      <c r="I5" s="574"/>
      <c r="J5" s="574"/>
      <c r="K5" s="574"/>
      <c r="L5" s="43" t="s">
        <v>258</v>
      </c>
      <c r="M5" s="43"/>
      <c r="N5" s="43"/>
      <c r="O5" s="32"/>
      <c r="P5" s="32"/>
    </row>
    <row r="6" spans="1:18" ht="33" customHeight="1">
      <c r="A6" s="582" t="s">
        <v>57</v>
      </c>
      <c r="B6" s="583"/>
      <c r="C6" s="575" t="s">
        <v>259</v>
      </c>
      <c r="D6" s="575"/>
      <c r="E6" s="575"/>
      <c r="F6" s="575"/>
      <c r="G6" s="551" t="s">
        <v>7</v>
      </c>
      <c r="H6" s="552"/>
      <c r="I6" s="552"/>
      <c r="J6" s="552"/>
      <c r="K6" s="552"/>
      <c r="L6" s="552"/>
      <c r="M6" s="552"/>
      <c r="N6" s="553"/>
      <c r="O6" s="556" t="s">
        <v>260</v>
      </c>
      <c r="P6" s="557"/>
      <c r="Q6" s="557"/>
      <c r="R6" s="558"/>
    </row>
    <row r="7" spans="1:18" ht="29.25" customHeight="1">
      <c r="A7" s="584"/>
      <c r="B7" s="585"/>
      <c r="C7" s="575"/>
      <c r="D7" s="575"/>
      <c r="E7" s="575"/>
      <c r="F7" s="575"/>
      <c r="G7" s="551" t="s">
        <v>261</v>
      </c>
      <c r="H7" s="552"/>
      <c r="I7" s="552"/>
      <c r="J7" s="553"/>
      <c r="K7" s="551" t="s">
        <v>92</v>
      </c>
      <c r="L7" s="552"/>
      <c r="M7" s="552"/>
      <c r="N7" s="553"/>
      <c r="O7" s="45" t="s">
        <v>262</v>
      </c>
      <c r="P7" s="45" t="s">
        <v>263</v>
      </c>
      <c r="Q7" s="559" t="s">
        <v>264</v>
      </c>
      <c r="R7" s="559" t="s">
        <v>265</v>
      </c>
    </row>
    <row r="8" spans="1:18" ht="26.25" customHeight="1">
      <c r="A8" s="584"/>
      <c r="B8" s="585"/>
      <c r="C8" s="554" t="s">
        <v>89</v>
      </c>
      <c r="D8" s="581"/>
      <c r="E8" s="554" t="s">
        <v>88</v>
      </c>
      <c r="F8" s="581"/>
      <c r="G8" s="554" t="s">
        <v>90</v>
      </c>
      <c r="H8" s="555"/>
      <c r="I8" s="554" t="s">
        <v>91</v>
      </c>
      <c r="J8" s="555"/>
      <c r="K8" s="554" t="s">
        <v>93</v>
      </c>
      <c r="L8" s="555"/>
      <c r="M8" s="554" t="s">
        <v>94</v>
      </c>
      <c r="N8" s="555"/>
      <c r="O8" s="561" t="s">
        <v>266</v>
      </c>
      <c r="P8" s="562" t="s">
        <v>267</v>
      </c>
      <c r="Q8" s="559"/>
      <c r="R8" s="559"/>
    </row>
    <row r="9" spans="1:18" ht="30.75" customHeight="1">
      <c r="A9" s="584"/>
      <c r="B9" s="585"/>
      <c r="C9" s="46" t="s">
        <v>3</v>
      </c>
      <c r="D9" s="44" t="s">
        <v>9</v>
      </c>
      <c r="E9" s="44" t="s">
        <v>3</v>
      </c>
      <c r="F9" s="44" t="s">
        <v>9</v>
      </c>
      <c r="G9" s="47" t="s">
        <v>3</v>
      </c>
      <c r="H9" s="47" t="s">
        <v>9</v>
      </c>
      <c r="I9" s="47" t="s">
        <v>3</v>
      </c>
      <c r="J9" s="47" t="s">
        <v>9</v>
      </c>
      <c r="K9" s="47" t="s">
        <v>3</v>
      </c>
      <c r="L9" s="47" t="s">
        <v>9</v>
      </c>
      <c r="M9" s="47" t="s">
        <v>3</v>
      </c>
      <c r="N9" s="47" t="s">
        <v>9</v>
      </c>
      <c r="O9" s="561"/>
      <c r="P9" s="563"/>
      <c r="Q9" s="560"/>
      <c r="R9" s="560"/>
    </row>
    <row r="10" spans="1:18" s="52" customFormat="1" ht="18" customHeight="1">
      <c r="A10" s="568" t="s">
        <v>6</v>
      </c>
      <c r="B10" s="568"/>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570" t="s">
        <v>268</v>
      </c>
      <c r="B11" s="571"/>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88" t="s">
        <v>372</v>
      </c>
      <c r="B12" s="589"/>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86" t="s">
        <v>31</v>
      </c>
      <c r="B13" s="587"/>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269</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270</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271</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272</v>
      </c>
    </row>
    <row r="18" spans="1:18" s="70" customFormat="1" ht="18" customHeight="1">
      <c r="A18" s="66" t="s">
        <v>49</v>
      </c>
      <c r="B18" s="67" t="s">
        <v>273</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274</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275</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276</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277</v>
      </c>
      <c r="AK21" s="52" t="s">
        <v>278</v>
      </c>
      <c r="AL21" s="52" t="s">
        <v>279</v>
      </c>
      <c r="AM21" s="63" t="s">
        <v>280</v>
      </c>
    </row>
    <row r="22" spans="1:39" s="52" customFormat="1" ht="18" customHeight="1">
      <c r="A22" s="66" t="s">
        <v>61</v>
      </c>
      <c r="B22" s="67" t="s">
        <v>281</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282</v>
      </c>
    </row>
    <row r="23" spans="1:18" s="52" customFormat="1" ht="18" customHeight="1">
      <c r="A23" s="66" t="s">
        <v>62</v>
      </c>
      <c r="B23" s="67" t="s">
        <v>283</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284</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277</v>
      </c>
    </row>
    <row r="25" spans="1:36" s="52" customFormat="1" ht="18" customHeight="1">
      <c r="A25" s="66" t="s">
        <v>83</v>
      </c>
      <c r="B25" s="67" t="s">
        <v>285</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286</v>
      </c>
    </row>
    <row r="26" spans="1:44" s="52" customFormat="1" ht="18" customHeight="1">
      <c r="A26" s="66" t="s">
        <v>84</v>
      </c>
      <c r="B26" s="67" t="s">
        <v>287</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69" t="s">
        <v>373</v>
      </c>
      <c r="C28" s="569"/>
      <c r="D28" s="569"/>
      <c r="E28" s="569"/>
      <c r="F28" s="75"/>
      <c r="G28" s="76"/>
      <c r="H28" s="76"/>
      <c r="I28" s="76"/>
      <c r="J28" s="569" t="s">
        <v>374</v>
      </c>
      <c r="K28" s="569"/>
      <c r="L28" s="569"/>
      <c r="M28" s="569"/>
      <c r="N28" s="569"/>
      <c r="O28" s="77"/>
      <c r="P28" s="77"/>
      <c r="AG28" s="78" t="s">
        <v>289</v>
      </c>
      <c r="AI28" s="79">
        <f>82/88</f>
        <v>0.9318181818181818</v>
      </c>
    </row>
    <row r="29" spans="1:16" s="85" customFormat="1" ht="19.5" customHeight="1">
      <c r="A29" s="80"/>
      <c r="B29" s="548" t="s">
        <v>35</v>
      </c>
      <c r="C29" s="548"/>
      <c r="D29" s="548"/>
      <c r="E29" s="548"/>
      <c r="F29" s="82"/>
      <c r="G29" s="83"/>
      <c r="H29" s="83"/>
      <c r="I29" s="83"/>
      <c r="J29" s="548" t="s">
        <v>290</v>
      </c>
      <c r="K29" s="548"/>
      <c r="L29" s="548"/>
      <c r="M29" s="548"/>
      <c r="N29" s="548"/>
      <c r="O29" s="84"/>
      <c r="P29" s="84"/>
    </row>
    <row r="30" spans="1:16" s="85" customFormat="1" ht="19.5" customHeight="1">
      <c r="A30" s="80"/>
      <c r="B30" s="566"/>
      <c r="C30" s="566"/>
      <c r="D30" s="566"/>
      <c r="E30" s="82"/>
      <c r="F30" s="82"/>
      <c r="G30" s="83"/>
      <c r="H30" s="83"/>
      <c r="I30" s="83"/>
      <c r="J30" s="567"/>
      <c r="K30" s="567"/>
      <c r="L30" s="567"/>
      <c r="M30" s="567"/>
      <c r="N30" s="567"/>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550" t="s">
        <v>291</v>
      </c>
      <c r="C32" s="550"/>
      <c r="D32" s="550"/>
      <c r="E32" s="550"/>
      <c r="F32" s="87"/>
      <c r="G32" s="88"/>
      <c r="H32" s="88"/>
      <c r="I32" s="88"/>
      <c r="J32" s="549" t="s">
        <v>291</v>
      </c>
      <c r="K32" s="549"/>
      <c r="L32" s="549"/>
      <c r="M32" s="549"/>
      <c r="N32" s="549"/>
      <c r="O32" s="84"/>
      <c r="P32" s="84"/>
    </row>
    <row r="33" spans="1:16" s="85" customFormat="1" ht="19.5" customHeight="1">
      <c r="A33" s="80"/>
      <c r="B33" s="548" t="s">
        <v>292</v>
      </c>
      <c r="C33" s="548"/>
      <c r="D33" s="548"/>
      <c r="E33" s="548"/>
      <c r="F33" s="82"/>
      <c r="G33" s="83"/>
      <c r="H33" s="83"/>
      <c r="I33" s="83"/>
      <c r="J33" s="81"/>
      <c r="K33" s="548" t="s">
        <v>292</v>
      </c>
      <c r="L33" s="548"/>
      <c r="M33" s="548"/>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79" t="s">
        <v>248</v>
      </c>
      <c r="C36" s="579"/>
      <c r="D36" s="579"/>
      <c r="E36" s="579"/>
      <c r="F36" s="91"/>
      <c r="G36" s="91"/>
      <c r="H36" s="91"/>
      <c r="I36" s="91"/>
      <c r="J36" s="580" t="s">
        <v>249</v>
      </c>
      <c r="K36" s="580"/>
      <c r="L36" s="580"/>
      <c r="M36" s="580"/>
      <c r="N36" s="580"/>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590" t="s">
        <v>26</v>
      </c>
      <c r="B1" s="590"/>
      <c r="C1" s="98"/>
      <c r="D1" s="597" t="s">
        <v>352</v>
      </c>
      <c r="E1" s="597"/>
      <c r="F1" s="597"/>
      <c r="G1" s="597"/>
      <c r="H1" s="597"/>
      <c r="I1" s="597"/>
      <c r="J1" s="597"/>
      <c r="K1" s="597"/>
      <c r="L1" s="597"/>
      <c r="M1" s="615" t="s">
        <v>293</v>
      </c>
      <c r="N1" s="616"/>
      <c r="O1" s="616"/>
      <c r="P1" s="616"/>
    </row>
    <row r="2" spans="1:16" s="42" customFormat="1" ht="34.5" customHeight="1">
      <c r="A2" s="596" t="s">
        <v>294</v>
      </c>
      <c r="B2" s="596"/>
      <c r="C2" s="596"/>
      <c r="D2" s="597"/>
      <c r="E2" s="597"/>
      <c r="F2" s="597"/>
      <c r="G2" s="597"/>
      <c r="H2" s="597"/>
      <c r="I2" s="597"/>
      <c r="J2" s="597"/>
      <c r="K2" s="597"/>
      <c r="L2" s="597"/>
      <c r="M2" s="617" t="s">
        <v>353</v>
      </c>
      <c r="N2" s="618"/>
      <c r="O2" s="618"/>
      <c r="P2" s="618"/>
    </row>
    <row r="3" spans="1:16" s="42" customFormat="1" ht="19.5" customHeight="1">
      <c r="A3" s="595" t="s">
        <v>295</v>
      </c>
      <c r="B3" s="595"/>
      <c r="C3" s="595"/>
      <c r="D3" s="597"/>
      <c r="E3" s="597"/>
      <c r="F3" s="597"/>
      <c r="G3" s="597"/>
      <c r="H3" s="597"/>
      <c r="I3" s="597"/>
      <c r="J3" s="597"/>
      <c r="K3" s="597"/>
      <c r="L3" s="597"/>
      <c r="M3" s="617" t="s">
        <v>296</v>
      </c>
      <c r="N3" s="618"/>
      <c r="O3" s="618"/>
      <c r="P3" s="618"/>
    </row>
    <row r="4" spans="1:16" s="103" customFormat="1" ht="18.75" customHeight="1">
      <c r="A4" s="99"/>
      <c r="B4" s="99"/>
      <c r="C4" s="100"/>
      <c r="D4" s="574"/>
      <c r="E4" s="574"/>
      <c r="F4" s="574"/>
      <c r="G4" s="574"/>
      <c r="H4" s="574"/>
      <c r="I4" s="574"/>
      <c r="J4" s="574"/>
      <c r="K4" s="574"/>
      <c r="L4" s="574"/>
      <c r="M4" s="101" t="s">
        <v>297</v>
      </c>
      <c r="N4" s="102"/>
      <c r="O4" s="102"/>
      <c r="P4" s="102"/>
    </row>
    <row r="5" spans="1:16" ht="49.5" customHeight="1">
      <c r="A5" s="604" t="s">
        <v>57</v>
      </c>
      <c r="B5" s="605"/>
      <c r="C5" s="592" t="s">
        <v>82</v>
      </c>
      <c r="D5" s="593"/>
      <c r="E5" s="593"/>
      <c r="F5" s="593"/>
      <c r="G5" s="593"/>
      <c r="H5" s="593"/>
      <c r="I5" s="593"/>
      <c r="J5" s="593"/>
      <c r="K5" s="591" t="s">
        <v>81</v>
      </c>
      <c r="L5" s="591"/>
      <c r="M5" s="591"/>
      <c r="N5" s="591"/>
      <c r="O5" s="591"/>
      <c r="P5" s="591"/>
    </row>
    <row r="6" spans="1:16" ht="20.25" customHeight="1">
      <c r="A6" s="606"/>
      <c r="B6" s="607"/>
      <c r="C6" s="592" t="s">
        <v>3</v>
      </c>
      <c r="D6" s="593"/>
      <c r="E6" s="593"/>
      <c r="F6" s="594"/>
      <c r="G6" s="591" t="s">
        <v>9</v>
      </c>
      <c r="H6" s="591"/>
      <c r="I6" s="591"/>
      <c r="J6" s="591"/>
      <c r="K6" s="619" t="s">
        <v>3</v>
      </c>
      <c r="L6" s="619"/>
      <c r="M6" s="619"/>
      <c r="N6" s="612" t="s">
        <v>9</v>
      </c>
      <c r="O6" s="612"/>
      <c r="P6" s="612"/>
    </row>
    <row r="7" spans="1:16" ht="52.5" customHeight="1">
      <c r="A7" s="606"/>
      <c r="B7" s="607"/>
      <c r="C7" s="610" t="s">
        <v>298</v>
      </c>
      <c r="D7" s="593" t="s">
        <v>78</v>
      </c>
      <c r="E7" s="593"/>
      <c r="F7" s="594"/>
      <c r="G7" s="591" t="s">
        <v>299</v>
      </c>
      <c r="H7" s="591" t="s">
        <v>78</v>
      </c>
      <c r="I7" s="591"/>
      <c r="J7" s="591"/>
      <c r="K7" s="591" t="s">
        <v>32</v>
      </c>
      <c r="L7" s="591" t="s">
        <v>79</v>
      </c>
      <c r="M7" s="591"/>
      <c r="N7" s="591" t="s">
        <v>64</v>
      </c>
      <c r="O7" s="591" t="s">
        <v>79</v>
      </c>
      <c r="P7" s="591"/>
    </row>
    <row r="8" spans="1:16" ht="15.75" customHeight="1">
      <c r="A8" s="606"/>
      <c r="B8" s="607"/>
      <c r="C8" s="610"/>
      <c r="D8" s="591" t="s">
        <v>36</v>
      </c>
      <c r="E8" s="591" t="s">
        <v>37</v>
      </c>
      <c r="F8" s="591" t="s">
        <v>40</v>
      </c>
      <c r="G8" s="591"/>
      <c r="H8" s="591" t="s">
        <v>36</v>
      </c>
      <c r="I8" s="591" t="s">
        <v>37</v>
      </c>
      <c r="J8" s="591" t="s">
        <v>40</v>
      </c>
      <c r="K8" s="591"/>
      <c r="L8" s="591" t="s">
        <v>14</v>
      </c>
      <c r="M8" s="591" t="s">
        <v>13</v>
      </c>
      <c r="N8" s="591"/>
      <c r="O8" s="591" t="s">
        <v>14</v>
      </c>
      <c r="P8" s="591" t="s">
        <v>13</v>
      </c>
    </row>
    <row r="9" spans="1:16" ht="44.25" customHeight="1">
      <c r="A9" s="608"/>
      <c r="B9" s="609"/>
      <c r="C9" s="611"/>
      <c r="D9" s="591"/>
      <c r="E9" s="591"/>
      <c r="F9" s="591"/>
      <c r="G9" s="591"/>
      <c r="H9" s="591"/>
      <c r="I9" s="591"/>
      <c r="J9" s="591"/>
      <c r="K9" s="591"/>
      <c r="L9" s="591"/>
      <c r="M9" s="591"/>
      <c r="N9" s="591"/>
      <c r="O9" s="591"/>
      <c r="P9" s="591"/>
    </row>
    <row r="10" spans="1:16" ht="15" customHeight="1">
      <c r="A10" s="602" t="s">
        <v>6</v>
      </c>
      <c r="B10" s="603"/>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13" t="s">
        <v>300</v>
      </c>
      <c r="B11" s="614"/>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598" t="s">
        <v>301</v>
      </c>
      <c r="B12" s="599"/>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00" t="s">
        <v>33</v>
      </c>
      <c r="B13" s="601"/>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269</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270</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302</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272</v>
      </c>
    </row>
    <row r="18" spans="1:16" s="42" customFormat="1" ht="15" customHeight="1">
      <c r="A18" s="116" t="s">
        <v>49</v>
      </c>
      <c r="B18" s="117" t="s">
        <v>273</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274</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275</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276</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277</v>
      </c>
      <c r="AK21" s="42" t="s">
        <v>278</v>
      </c>
      <c r="AL21" s="42" t="s">
        <v>279</v>
      </c>
      <c r="AM21" s="113" t="s">
        <v>280</v>
      </c>
    </row>
    <row r="22" spans="1:39" s="42" customFormat="1" ht="15" customHeight="1">
      <c r="A22" s="116" t="s">
        <v>61</v>
      </c>
      <c r="B22" s="117" t="s">
        <v>281</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282</v>
      </c>
    </row>
    <row r="23" spans="1:16" s="42" customFormat="1" ht="15" customHeight="1">
      <c r="A23" s="116" t="s">
        <v>62</v>
      </c>
      <c r="B23" s="117" t="s">
        <v>283</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284</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277</v>
      </c>
    </row>
    <row r="25" spans="1:36" s="42" customFormat="1" ht="15" customHeight="1">
      <c r="A25" s="116" t="s">
        <v>83</v>
      </c>
      <c r="B25" s="117" t="s">
        <v>285</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286</v>
      </c>
    </row>
    <row r="26" spans="1:44" s="42" customFormat="1" ht="15" customHeight="1">
      <c r="A26" s="116" t="s">
        <v>84</v>
      </c>
      <c r="B26" s="117" t="s">
        <v>287</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25" t="s">
        <v>354</v>
      </c>
      <c r="C28" s="626"/>
      <c r="D28" s="626"/>
      <c r="E28" s="626"/>
      <c r="F28" s="123"/>
      <c r="G28" s="123"/>
      <c r="H28" s="123"/>
      <c r="I28" s="123"/>
      <c r="J28" s="123"/>
      <c r="K28" s="620" t="s">
        <v>355</v>
      </c>
      <c r="L28" s="620"/>
      <c r="M28" s="620"/>
      <c r="N28" s="620"/>
      <c r="O28" s="620"/>
      <c r="P28" s="620"/>
      <c r="AG28" s="73" t="s">
        <v>289</v>
      </c>
      <c r="AI28" s="113">
        <f>82/88</f>
        <v>0.9318181818181818</v>
      </c>
    </row>
    <row r="29" spans="2:16" ht="16.5">
      <c r="B29" s="626"/>
      <c r="C29" s="626"/>
      <c r="D29" s="626"/>
      <c r="E29" s="626"/>
      <c r="F29" s="123"/>
      <c r="G29" s="123"/>
      <c r="H29" s="123"/>
      <c r="I29" s="123"/>
      <c r="J29" s="123"/>
      <c r="K29" s="620"/>
      <c r="L29" s="620"/>
      <c r="M29" s="620"/>
      <c r="N29" s="620"/>
      <c r="O29" s="620"/>
      <c r="P29" s="620"/>
    </row>
    <row r="30" spans="2:16" ht="21" customHeight="1">
      <c r="B30" s="626"/>
      <c r="C30" s="626"/>
      <c r="D30" s="626"/>
      <c r="E30" s="626"/>
      <c r="F30" s="123"/>
      <c r="G30" s="123"/>
      <c r="H30" s="123"/>
      <c r="I30" s="123"/>
      <c r="J30" s="123"/>
      <c r="K30" s="620"/>
      <c r="L30" s="620"/>
      <c r="M30" s="620"/>
      <c r="N30" s="620"/>
      <c r="O30" s="620"/>
      <c r="P30" s="620"/>
    </row>
    <row r="32" spans="2:16" ht="16.5" customHeight="1">
      <c r="B32" s="628" t="s">
        <v>292</v>
      </c>
      <c r="C32" s="628"/>
      <c r="D32" s="628"/>
      <c r="E32" s="124"/>
      <c r="F32" s="124"/>
      <c r="G32" s="124"/>
      <c r="H32" s="124"/>
      <c r="I32" s="124"/>
      <c r="J32" s="124"/>
      <c r="K32" s="627" t="s">
        <v>356</v>
      </c>
      <c r="L32" s="627"/>
      <c r="M32" s="627"/>
      <c r="N32" s="627"/>
      <c r="O32" s="627"/>
      <c r="P32" s="627"/>
    </row>
    <row r="33" ht="12.75" customHeight="1"/>
    <row r="34" spans="2:5" ht="15.75">
      <c r="B34" s="125"/>
      <c r="C34" s="125"/>
      <c r="D34" s="125"/>
      <c r="E34" s="125"/>
    </row>
    <row r="35" ht="15.75" hidden="1"/>
    <row r="36" spans="2:16" ht="15.75">
      <c r="B36" s="623" t="s">
        <v>248</v>
      </c>
      <c r="C36" s="623"/>
      <c r="D36" s="623"/>
      <c r="E36" s="623"/>
      <c r="F36" s="126"/>
      <c r="G36" s="126"/>
      <c r="H36" s="126"/>
      <c r="I36" s="126"/>
      <c r="K36" s="624" t="s">
        <v>249</v>
      </c>
      <c r="L36" s="624"/>
      <c r="M36" s="624"/>
      <c r="N36" s="624"/>
      <c r="O36" s="624"/>
      <c r="P36" s="624"/>
    </row>
    <row r="39" ht="15.75">
      <c r="A39" s="128" t="s">
        <v>41</v>
      </c>
    </row>
    <row r="40" spans="1:6" ht="15.75">
      <c r="A40" s="129"/>
      <c r="B40" s="130" t="s">
        <v>50</v>
      </c>
      <c r="C40" s="130"/>
      <c r="D40" s="130"/>
      <c r="E40" s="130"/>
      <c r="F40" s="130"/>
    </row>
    <row r="41" spans="1:14" ht="15.75" customHeight="1">
      <c r="A41" s="131" t="s">
        <v>25</v>
      </c>
      <c r="B41" s="622" t="s">
        <v>53</v>
      </c>
      <c r="C41" s="622"/>
      <c r="D41" s="622"/>
      <c r="E41" s="622"/>
      <c r="F41" s="622"/>
      <c r="G41" s="131"/>
      <c r="H41" s="131"/>
      <c r="I41" s="131"/>
      <c r="J41" s="131"/>
      <c r="K41" s="131"/>
      <c r="L41" s="131"/>
      <c r="M41" s="131"/>
      <c r="N41" s="131"/>
    </row>
    <row r="42" spans="1:14" ht="15" customHeight="1">
      <c r="A42" s="131"/>
      <c r="B42" s="621" t="s">
        <v>54</v>
      </c>
      <c r="C42" s="621"/>
      <c r="D42" s="621"/>
      <c r="E42" s="621"/>
      <c r="F42" s="621"/>
      <c r="G42" s="621"/>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78" t="s">
        <v>99</v>
      </c>
      <c r="B1" s="578"/>
      <c r="C1" s="578"/>
      <c r="D1" s="632" t="s">
        <v>357</v>
      </c>
      <c r="E1" s="632"/>
      <c r="F1" s="632"/>
      <c r="G1" s="632"/>
      <c r="H1" s="632"/>
      <c r="I1" s="632"/>
      <c r="J1" s="641" t="s">
        <v>358</v>
      </c>
      <c r="K1" s="642"/>
      <c r="L1" s="642"/>
    </row>
    <row r="2" spans="1:13" ht="15.75" customHeight="1">
      <c r="A2" s="643" t="s">
        <v>303</v>
      </c>
      <c r="B2" s="643"/>
      <c r="C2" s="643"/>
      <c r="D2" s="632"/>
      <c r="E2" s="632"/>
      <c r="F2" s="632"/>
      <c r="G2" s="632"/>
      <c r="H2" s="632"/>
      <c r="I2" s="632"/>
      <c r="J2" s="642" t="s">
        <v>304</v>
      </c>
      <c r="K2" s="642"/>
      <c r="L2" s="642"/>
      <c r="M2" s="133"/>
    </row>
    <row r="3" spans="1:13" ht="15.75" customHeight="1">
      <c r="A3" s="564" t="s">
        <v>255</v>
      </c>
      <c r="B3" s="564"/>
      <c r="C3" s="564"/>
      <c r="D3" s="632"/>
      <c r="E3" s="632"/>
      <c r="F3" s="632"/>
      <c r="G3" s="632"/>
      <c r="H3" s="632"/>
      <c r="I3" s="632"/>
      <c r="J3" s="641" t="s">
        <v>359</v>
      </c>
      <c r="K3" s="641"/>
      <c r="L3" s="641"/>
      <c r="M3" s="37"/>
    </row>
    <row r="4" spans="1:13" ht="15.75" customHeight="1">
      <c r="A4" s="639" t="s">
        <v>257</v>
      </c>
      <c r="B4" s="639"/>
      <c r="C4" s="639"/>
      <c r="D4" s="634"/>
      <c r="E4" s="634"/>
      <c r="F4" s="634"/>
      <c r="G4" s="634"/>
      <c r="H4" s="634"/>
      <c r="I4" s="634"/>
      <c r="J4" s="642" t="s">
        <v>305</v>
      </c>
      <c r="K4" s="642"/>
      <c r="L4" s="642"/>
      <c r="M4" s="133"/>
    </row>
    <row r="5" spans="1:13" ht="15.75">
      <c r="A5" s="134"/>
      <c r="B5" s="134"/>
      <c r="C5" s="34"/>
      <c r="D5" s="34"/>
      <c r="E5" s="34"/>
      <c r="F5" s="34"/>
      <c r="G5" s="34"/>
      <c r="H5" s="34"/>
      <c r="I5" s="34"/>
      <c r="J5" s="633" t="s">
        <v>8</v>
      </c>
      <c r="K5" s="633"/>
      <c r="L5" s="633"/>
      <c r="M5" s="133"/>
    </row>
    <row r="6" spans="1:14" ht="15.75">
      <c r="A6" s="646" t="s">
        <v>57</v>
      </c>
      <c r="B6" s="647"/>
      <c r="C6" s="591" t="s">
        <v>306</v>
      </c>
      <c r="D6" s="631" t="s">
        <v>307</v>
      </c>
      <c r="E6" s="631"/>
      <c r="F6" s="631"/>
      <c r="G6" s="631"/>
      <c r="H6" s="631"/>
      <c r="I6" s="631"/>
      <c r="J6" s="575" t="s">
        <v>97</v>
      </c>
      <c r="K6" s="575"/>
      <c r="L6" s="575"/>
      <c r="M6" s="629" t="s">
        <v>308</v>
      </c>
      <c r="N6" s="630" t="s">
        <v>309</v>
      </c>
    </row>
    <row r="7" spans="1:14" ht="15.75" customHeight="1">
      <c r="A7" s="648"/>
      <c r="B7" s="649"/>
      <c r="C7" s="591"/>
      <c r="D7" s="631" t="s">
        <v>7</v>
      </c>
      <c r="E7" s="631"/>
      <c r="F7" s="631"/>
      <c r="G7" s="631"/>
      <c r="H7" s="631"/>
      <c r="I7" s="631"/>
      <c r="J7" s="575"/>
      <c r="K7" s="575"/>
      <c r="L7" s="575"/>
      <c r="M7" s="629"/>
      <c r="N7" s="630"/>
    </row>
    <row r="8" spans="1:14" s="73" customFormat="1" ht="31.5" customHeight="1">
      <c r="A8" s="648"/>
      <c r="B8" s="649"/>
      <c r="C8" s="591"/>
      <c r="D8" s="575" t="s">
        <v>95</v>
      </c>
      <c r="E8" s="575" t="s">
        <v>96</v>
      </c>
      <c r="F8" s="575"/>
      <c r="G8" s="575"/>
      <c r="H8" s="575"/>
      <c r="I8" s="575"/>
      <c r="J8" s="575"/>
      <c r="K8" s="575"/>
      <c r="L8" s="575"/>
      <c r="M8" s="629"/>
      <c r="N8" s="630"/>
    </row>
    <row r="9" spans="1:14" s="73" customFormat="1" ht="15.75" customHeight="1">
      <c r="A9" s="648"/>
      <c r="B9" s="649"/>
      <c r="C9" s="591"/>
      <c r="D9" s="575"/>
      <c r="E9" s="575" t="s">
        <v>98</v>
      </c>
      <c r="F9" s="575" t="s">
        <v>7</v>
      </c>
      <c r="G9" s="575"/>
      <c r="H9" s="575"/>
      <c r="I9" s="575"/>
      <c r="J9" s="575" t="s">
        <v>7</v>
      </c>
      <c r="K9" s="575"/>
      <c r="L9" s="575"/>
      <c r="M9" s="629"/>
      <c r="N9" s="630"/>
    </row>
    <row r="10" spans="1:14" s="73" customFormat="1" ht="86.25" customHeight="1">
      <c r="A10" s="650"/>
      <c r="B10" s="651"/>
      <c r="C10" s="591"/>
      <c r="D10" s="575"/>
      <c r="E10" s="575"/>
      <c r="F10" s="104" t="s">
        <v>22</v>
      </c>
      <c r="G10" s="104" t="s">
        <v>24</v>
      </c>
      <c r="H10" s="104" t="s">
        <v>16</v>
      </c>
      <c r="I10" s="104" t="s">
        <v>23</v>
      </c>
      <c r="J10" s="104" t="s">
        <v>15</v>
      </c>
      <c r="K10" s="104" t="s">
        <v>20</v>
      </c>
      <c r="L10" s="104" t="s">
        <v>21</v>
      </c>
      <c r="M10" s="629"/>
      <c r="N10" s="630"/>
    </row>
    <row r="11" spans="1:32" ht="13.5" customHeight="1">
      <c r="A11" s="656" t="s">
        <v>5</v>
      </c>
      <c r="B11" s="657"/>
      <c r="C11" s="135">
        <v>1</v>
      </c>
      <c r="D11" s="135" t="s">
        <v>44</v>
      </c>
      <c r="E11" s="135" t="s">
        <v>49</v>
      </c>
      <c r="F11" s="135" t="s">
        <v>58</v>
      </c>
      <c r="G11" s="135" t="s">
        <v>59</v>
      </c>
      <c r="H11" s="135" t="s">
        <v>60</v>
      </c>
      <c r="I11" s="135" t="s">
        <v>61</v>
      </c>
      <c r="J11" s="135" t="s">
        <v>62</v>
      </c>
      <c r="K11" s="135" t="s">
        <v>63</v>
      </c>
      <c r="L11" s="135" t="s">
        <v>83</v>
      </c>
      <c r="M11" s="136"/>
      <c r="N11" s="137"/>
      <c r="AF11" s="33" t="s">
        <v>269</v>
      </c>
    </row>
    <row r="12" spans="1:14" ht="24" customHeight="1">
      <c r="A12" s="637" t="s">
        <v>300</v>
      </c>
      <c r="B12" s="638"/>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35" t="s">
        <v>256</v>
      </c>
      <c r="B13" s="636"/>
      <c r="C13" s="139">
        <v>59</v>
      </c>
      <c r="D13" s="139">
        <v>43</v>
      </c>
      <c r="E13" s="139">
        <v>0</v>
      </c>
      <c r="F13" s="139">
        <v>5</v>
      </c>
      <c r="G13" s="139">
        <v>2</v>
      </c>
      <c r="H13" s="139">
        <v>7</v>
      </c>
      <c r="I13" s="139">
        <v>2</v>
      </c>
      <c r="J13" s="139">
        <v>10</v>
      </c>
      <c r="K13" s="139">
        <v>44</v>
      </c>
      <c r="L13" s="139">
        <v>5</v>
      </c>
      <c r="M13" s="136"/>
      <c r="N13" s="137"/>
    </row>
    <row r="14" spans="1:37" s="52" customFormat="1" ht="16.5" customHeight="1">
      <c r="A14" s="654" t="s">
        <v>30</v>
      </c>
      <c r="B14" s="655"/>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270</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272</v>
      </c>
    </row>
    <row r="18" spans="1:14" s="148" customFormat="1" ht="16.5" customHeight="1">
      <c r="A18" s="147" t="s">
        <v>44</v>
      </c>
      <c r="B18" s="68" t="s">
        <v>302</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273</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274</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275</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277</v>
      </c>
      <c r="AK21" s="148" t="s">
        <v>278</v>
      </c>
      <c r="AL21" s="148" t="s">
        <v>279</v>
      </c>
      <c r="AM21" s="63" t="s">
        <v>280</v>
      </c>
    </row>
    <row r="22" spans="1:39" s="148" customFormat="1" ht="16.5" customHeight="1">
      <c r="A22" s="147" t="s">
        <v>60</v>
      </c>
      <c r="B22" s="68" t="s">
        <v>276</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282</v>
      </c>
    </row>
    <row r="23" spans="1:14" s="148" customFormat="1" ht="16.5" customHeight="1">
      <c r="A23" s="147" t="s">
        <v>61</v>
      </c>
      <c r="B23" s="68" t="s">
        <v>281</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283</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277</v>
      </c>
    </row>
    <row r="25" spans="1:36" s="148" customFormat="1" ht="16.5" customHeight="1">
      <c r="A25" s="147" t="s">
        <v>63</v>
      </c>
      <c r="B25" s="68" t="s">
        <v>284</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286</v>
      </c>
    </row>
    <row r="26" spans="1:44" s="70" customFormat="1" ht="16.5" customHeight="1">
      <c r="A26" s="151" t="s">
        <v>83</v>
      </c>
      <c r="B26" s="68" t="s">
        <v>285</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287</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289</v>
      </c>
      <c r="AI28" s="157">
        <f>82/88</f>
        <v>0.9318181818181818</v>
      </c>
    </row>
    <row r="29" spans="1:13" ht="16.5" customHeight="1">
      <c r="A29" s="569" t="s">
        <v>360</v>
      </c>
      <c r="B29" s="658"/>
      <c r="C29" s="658"/>
      <c r="D29" s="658"/>
      <c r="E29" s="158"/>
      <c r="F29" s="158"/>
      <c r="G29" s="158"/>
      <c r="H29" s="644" t="s">
        <v>310</v>
      </c>
      <c r="I29" s="644"/>
      <c r="J29" s="644"/>
      <c r="K29" s="644"/>
      <c r="L29" s="644"/>
      <c r="M29" s="159"/>
    </row>
    <row r="30" spans="1:12" ht="18.75">
      <c r="A30" s="658"/>
      <c r="B30" s="658"/>
      <c r="C30" s="658"/>
      <c r="D30" s="658"/>
      <c r="E30" s="158"/>
      <c r="F30" s="158"/>
      <c r="G30" s="158"/>
      <c r="H30" s="645" t="s">
        <v>311</v>
      </c>
      <c r="I30" s="645"/>
      <c r="J30" s="645"/>
      <c r="K30" s="645"/>
      <c r="L30" s="645"/>
    </row>
    <row r="31" spans="1:12" s="32" customFormat="1" ht="16.5" customHeight="1">
      <c r="A31" s="566"/>
      <c r="B31" s="566"/>
      <c r="C31" s="566"/>
      <c r="D31" s="566"/>
      <c r="E31" s="160"/>
      <c r="F31" s="160"/>
      <c r="G31" s="160"/>
      <c r="H31" s="567"/>
      <c r="I31" s="567"/>
      <c r="J31" s="567"/>
      <c r="K31" s="567"/>
      <c r="L31" s="567"/>
    </row>
    <row r="32" spans="1:12" ht="18.75">
      <c r="A32" s="89"/>
      <c r="B32" s="566" t="s">
        <v>292</v>
      </c>
      <c r="C32" s="566"/>
      <c r="D32" s="566"/>
      <c r="E32" s="160"/>
      <c r="F32" s="160"/>
      <c r="G32" s="160"/>
      <c r="H32" s="160"/>
      <c r="I32" s="640" t="s">
        <v>292</v>
      </c>
      <c r="J32" s="640"/>
      <c r="K32" s="640"/>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79" t="s">
        <v>248</v>
      </c>
      <c r="B37" s="579"/>
      <c r="C37" s="579"/>
      <c r="D37" s="579"/>
      <c r="E37" s="91"/>
      <c r="F37" s="91"/>
      <c r="G37" s="91"/>
      <c r="H37" s="580" t="s">
        <v>248</v>
      </c>
      <c r="I37" s="580"/>
      <c r="J37" s="580"/>
      <c r="K37" s="580"/>
      <c r="L37" s="580"/>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53" t="s">
        <v>50</v>
      </c>
      <c r="C40" s="653"/>
      <c r="D40" s="653"/>
      <c r="E40" s="653"/>
      <c r="F40" s="653"/>
      <c r="G40" s="653"/>
      <c r="H40" s="653"/>
      <c r="I40" s="653"/>
      <c r="J40" s="653"/>
      <c r="K40" s="653"/>
      <c r="L40" s="653"/>
    </row>
    <row r="41" spans="1:12" ht="16.5" customHeight="1">
      <c r="A41" s="165"/>
      <c r="B41" s="652" t="s">
        <v>52</v>
      </c>
      <c r="C41" s="652"/>
      <c r="D41" s="652"/>
      <c r="E41" s="652"/>
      <c r="F41" s="652"/>
      <c r="G41" s="652"/>
      <c r="H41" s="652"/>
      <c r="I41" s="652"/>
      <c r="J41" s="652"/>
      <c r="K41" s="652"/>
      <c r="L41" s="652"/>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75" t="s">
        <v>137</v>
      </c>
      <c r="B1" s="675"/>
      <c r="C1" s="675"/>
      <c r="D1" s="670" t="s">
        <v>314</v>
      </c>
      <c r="E1" s="671"/>
      <c r="F1" s="671"/>
      <c r="G1" s="671"/>
      <c r="H1" s="671"/>
      <c r="I1" s="671"/>
      <c r="J1" s="671"/>
      <c r="K1" s="671"/>
      <c r="L1" s="671"/>
      <c r="M1" s="671"/>
      <c r="N1" s="671"/>
      <c r="O1" s="212"/>
      <c r="P1" s="169" t="s">
        <v>364</v>
      </c>
      <c r="Q1" s="168"/>
      <c r="R1" s="168"/>
      <c r="S1" s="168"/>
      <c r="T1" s="168"/>
      <c r="U1" s="212"/>
    </row>
    <row r="2" spans="1:21" ht="16.5" customHeight="1">
      <c r="A2" s="672" t="s">
        <v>315</v>
      </c>
      <c r="B2" s="672"/>
      <c r="C2" s="672"/>
      <c r="D2" s="671"/>
      <c r="E2" s="671"/>
      <c r="F2" s="671"/>
      <c r="G2" s="671"/>
      <c r="H2" s="671"/>
      <c r="I2" s="671"/>
      <c r="J2" s="671"/>
      <c r="K2" s="671"/>
      <c r="L2" s="671"/>
      <c r="M2" s="671"/>
      <c r="N2" s="671"/>
      <c r="O2" s="213"/>
      <c r="P2" s="663" t="s">
        <v>316</v>
      </c>
      <c r="Q2" s="663"/>
      <c r="R2" s="663"/>
      <c r="S2" s="663"/>
      <c r="T2" s="663"/>
      <c r="U2" s="213"/>
    </row>
    <row r="3" spans="1:21" ht="16.5" customHeight="1">
      <c r="A3" s="691" t="s">
        <v>317</v>
      </c>
      <c r="B3" s="691"/>
      <c r="C3" s="691"/>
      <c r="D3" s="676" t="s">
        <v>318</v>
      </c>
      <c r="E3" s="676"/>
      <c r="F3" s="676"/>
      <c r="G3" s="676"/>
      <c r="H3" s="676"/>
      <c r="I3" s="676"/>
      <c r="J3" s="676"/>
      <c r="K3" s="676"/>
      <c r="L3" s="676"/>
      <c r="M3" s="676"/>
      <c r="N3" s="676"/>
      <c r="O3" s="213"/>
      <c r="P3" s="173" t="s">
        <v>363</v>
      </c>
      <c r="Q3" s="213"/>
      <c r="R3" s="213"/>
      <c r="S3" s="213"/>
      <c r="T3" s="213"/>
      <c r="U3" s="213"/>
    </row>
    <row r="4" spans="1:21" ht="16.5" customHeight="1">
      <c r="A4" s="677" t="s">
        <v>257</v>
      </c>
      <c r="B4" s="677"/>
      <c r="C4" s="677"/>
      <c r="D4" s="698"/>
      <c r="E4" s="698"/>
      <c r="F4" s="698"/>
      <c r="G4" s="698"/>
      <c r="H4" s="698"/>
      <c r="I4" s="698"/>
      <c r="J4" s="698"/>
      <c r="K4" s="698"/>
      <c r="L4" s="698"/>
      <c r="M4" s="698"/>
      <c r="N4" s="698"/>
      <c r="O4" s="213"/>
      <c r="P4" s="172" t="s">
        <v>296</v>
      </c>
      <c r="Q4" s="213"/>
      <c r="R4" s="213"/>
      <c r="S4" s="213"/>
      <c r="T4" s="213"/>
      <c r="U4" s="213"/>
    </row>
    <row r="5" spans="12:21" ht="16.5" customHeight="1">
      <c r="L5" s="214"/>
      <c r="M5" s="214"/>
      <c r="N5" s="214"/>
      <c r="O5" s="176"/>
      <c r="P5" s="175" t="s">
        <v>319</v>
      </c>
      <c r="Q5" s="176"/>
      <c r="R5" s="176"/>
      <c r="S5" s="176"/>
      <c r="T5" s="176"/>
      <c r="U5" s="172"/>
    </row>
    <row r="6" spans="1:21" s="217" customFormat="1" ht="15.75" customHeight="1">
      <c r="A6" s="664" t="s">
        <v>57</v>
      </c>
      <c r="B6" s="665"/>
      <c r="C6" s="659" t="s">
        <v>138</v>
      </c>
      <c r="D6" s="673" t="s">
        <v>139</v>
      </c>
      <c r="E6" s="674"/>
      <c r="F6" s="674"/>
      <c r="G6" s="674"/>
      <c r="H6" s="674"/>
      <c r="I6" s="674"/>
      <c r="J6" s="674"/>
      <c r="K6" s="674"/>
      <c r="L6" s="674"/>
      <c r="M6" s="674"/>
      <c r="N6" s="674"/>
      <c r="O6" s="674"/>
      <c r="P6" s="674"/>
      <c r="Q6" s="674"/>
      <c r="R6" s="674"/>
      <c r="S6" s="674"/>
      <c r="T6" s="659" t="s">
        <v>140</v>
      </c>
      <c r="U6" s="216"/>
    </row>
    <row r="7" spans="1:20" s="218" customFormat="1" ht="12.75" customHeight="1">
      <c r="A7" s="666"/>
      <c r="B7" s="667"/>
      <c r="C7" s="659"/>
      <c r="D7" s="695" t="s">
        <v>135</v>
      </c>
      <c r="E7" s="674" t="s">
        <v>7</v>
      </c>
      <c r="F7" s="674"/>
      <c r="G7" s="674"/>
      <c r="H7" s="674"/>
      <c r="I7" s="674"/>
      <c r="J7" s="674"/>
      <c r="K7" s="674"/>
      <c r="L7" s="674"/>
      <c r="M7" s="674"/>
      <c r="N7" s="674"/>
      <c r="O7" s="674"/>
      <c r="P7" s="674"/>
      <c r="Q7" s="674"/>
      <c r="R7" s="674"/>
      <c r="S7" s="674"/>
      <c r="T7" s="659"/>
    </row>
    <row r="8" spans="1:21" s="218" customFormat="1" ht="43.5" customHeight="1">
      <c r="A8" s="666"/>
      <c r="B8" s="667"/>
      <c r="C8" s="659"/>
      <c r="D8" s="696"/>
      <c r="E8" s="662" t="s">
        <v>141</v>
      </c>
      <c r="F8" s="659"/>
      <c r="G8" s="659"/>
      <c r="H8" s="659" t="s">
        <v>142</v>
      </c>
      <c r="I8" s="659"/>
      <c r="J8" s="659"/>
      <c r="K8" s="659" t="s">
        <v>143</v>
      </c>
      <c r="L8" s="659"/>
      <c r="M8" s="659" t="s">
        <v>144</v>
      </c>
      <c r="N8" s="659"/>
      <c r="O8" s="659"/>
      <c r="P8" s="659" t="s">
        <v>145</v>
      </c>
      <c r="Q8" s="659" t="s">
        <v>146</v>
      </c>
      <c r="R8" s="659" t="s">
        <v>147</v>
      </c>
      <c r="S8" s="678" t="s">
        <v>148</v>
      </c>
      <c r="T8" s="659"/>
      <c r="U8" s="688" t="s">
        <v>320</v>
      </c>
    </row>
    <row r="9" spans="1:21" s="218" customFormat="1" ht="44.25" customHeight="1">
      <c r="A9" s="668"/>
      <c r="B9" s="669"/>
      <c r="C9" s="659"/>
      <c r="D9" s="697"/>
      <c r="E9" s="219" t="s">
        <v>149</v>
      </c>
      <c r="F9" s="215" t="s">
        <v>150</v>
      </c>
      <c r="G9" s="215" t="s">
        <v>321</v>
      </c>
      <c r="H9" s="215" t="s">
        <v>151</v>
      </c>
      <c r="I9" s="215" t="s">
        <v>152</v>
      </c>
      <c r="J9" s="215" t="s">
        <v>153</v>
      </c>
      <c r="K9" s="215" t="s">
        <v>150</v>
      </c>
      <c r="L9" s="215" t="s">
        <v>154</v>
      </c>
      <c r="M9" s="215" t="s">
        <v>155</v>
      </c>
      <c r="N9" s="215" t="s">
        <v>156</v>
      </c>
      <c r="O9" s="215" t="s">
        <v>322</v>
      </c>
      <c r="P9" s="659"/>
      <c r="Q9" s="659"/>
      <c r="R9" s="659"/>
      <c r="S9" s="678"/>
      <c r="T9" s="659"/>
      <c r="U9" s="689"/>
    </row>
    <row r="10" spans="1:21" s="222" customFormat="1" ht="15.75" customHeight="1">
      <c r="A10" s="692" t="s">
        <v>6</v>
      </c>
      <c r="B10" s="693"/>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89"/>
    </row>
    <row r="11" spans="1:21" s="222" customFormat="1" ht="15.75" customHeight="1">
      <c r="A11" s="660" t="s">
        <v>300</v>
      </c>
      <c r="B11" s="661"/>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90"/>
    </row>
    <row r="12" spans="1:21" s="222" customFormat="1" ht="15.75" customHeight="1">
      <c r="A12" s="679" t="s">
        <v>301</v>
      </c>
      <c r="B12" s="680"/>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685" t="s">
        <v>30</v>
      </c>
      <c r="B13" s="686"/>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270</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302</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273</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274</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275</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276</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281</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283</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284</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285</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287</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94" t="s">
        <v>288</v>
      </c>
      <c r="C28" s="694"/>
      <c r="D28" s="694"/>
      <c r="E28" s="694"/>
      <c r="F28" s="181"/>
      <c r="G28" s="181"/>
      <c r="H28" s="181"/>
      <c r="I28" s="181"/>
      <c r="J28" s="181"/>
      <c r="K28" s="181" t="s">
        <v>157</v>
      </c>
      <c r="L28" s="182"/>
      <c r="M28" s="699" t="s">
        <v>323</v>
      </c>
      <c r="N28" s="699"/>
      <c r="O28" s="699"/>
      <c r="P28" s="699"/>
      <c r="Q28" s="699"/>
      <c r="R28" s="699"/>
      <c r="S28" s="699"/>
      <c r="T28" s="699"/>
    </row>
    <row r="29" spans="1:20" s="233" customFormat="1" ht="18.75" customHeight="1">
      <c r="A29" s="232"/>
      <c r="B29" s="684" t="s">
        <v>158</v>
      </c>
      <c r="C29" s="684"/>
      <c r="D29" s="684"/>
      <c r="E29" s="234"/>
      <c r="F29" s="183"/>
      <c r="G29" s="183"/>
      <c r="H29" s="183"/>
      <c r="I29" s="183"/>
      <c r="J29" s="183"/>
      <c r="K29" s="183"/>
      <c r="L29" s="182"/>
      <c r="M29" s="687" t="s">
        <v>312</v>
      </c>
      <c r="N29" s="687"/>
      <c r="O29" s="687"/>
      <c r="P29" s="687"/>
      <c r="Q29" s="687"/>
      <c r="R29" s="687"/>
      <c r="S29" s="687"/>
      <c r="T29" s="687"/>
    </row>
    <row r="30" spans="1:20" s="233" customFormat="1" ht="18.75">
      <c r="A30" s="184"/>
      <c r="B30" s="681"/>
      <c r="C30" s="681"/>
      <c r="D30" s="681"/>
      <c r="E30" s="186"/>
      <c r="F30" s="186"/>
      <c r="G30" s="186"/>
      <c r="H30" s="186"/>
      <c r="I30" s="186"/>
      <c r="J30" s="186"/>
      <c r="K30" s="186"/>
      <c r="L30" s="186"/>
      <c r="M30" s="682"/>
      <c r="N30" s="682"/>
      <c r="O30" s="682"/>
      <c r="P30" s="682"/>
      <c r="Q30" s="682"/>
      <c r="R30" s="682"/>
      <c r="S30" s="682"/>
      <c r="T30" s="682"/>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160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161</v>
      </c>
      <c r="C34" s="186"/>
      <c r="D34" s="186"/>
      <c r="E34" s="186"/>
      <c r="F34" s="186"/>
      <c r="G34" s="186"/>
      <c r="H34" s="186"/>
      <c r="I34" s="186"/>
      <c r="J34" s="186"/>
      <c r="K34" s="186"/>
      <c r="L34" s="186"/>
      <c r="M34" s="186"/>
      <c r="N34" s="186"/>
      <c r="O34" s="186"/>
      <c r="P34" s="186"/>
      <c r="Q34" s="186"/>
      <c r="R34" s="186"/>
      <c r="S34" s="186"/>
      <c r="T34" s="186"/>
    </row>
    <row r="35" spans="2:20" ht="18.75" hidden="1">
      <c r="B35" s="236" t="s">
        <v>162</v>
      </c>
      <c r="C35" s="186"/>
      <c r="D35" s="186"/>
      <c r="E35" s="186"/>
      <c r="F35" s="186"/>
      <c r="G35" s="186"/>
      <c r="H35" s="186"/>
      <c r="I35" s="186"/>
      <c r="J35" s="186"/>
      <c r="K35" s="186"/>
      <c r="L35" s="186"/>
      <c r="M35" s="186"/>
      <c r="N35" s="186"/>
      <c r="O35" s="186"/>
      <c r="P35" s="186"/>
      <c r="Q35" s="186"/>
      <c r="R35" s="186"/>
      <c r="S35" s="186"/>
      <c r="T35" s="186"/>
    </row>
    <row r="36" spans="2:20" s="211" customFormat="1" ht="18.75">
      <c r="B36" s="683" t="s">
        <v>292</v>
      </c>
      <c r="C36" s="683"/>
      <c r="D36" s="683"/>
      <c r="E36" s="236"/>
      <c r="F36" s="236"/>
      <c r="G36" s="236"/>
      <c r="H36" s="236"/>
      <c r="I36" s="236"/>
      <c r="J36" s="236"/>
      <c r="K36" s="236"/>
      <c r="L36" s="236"/>
      <c r="M36" s="236"/>
      <c r="N36" s="683" t="s">
        <v>292</v>
      </c>
      <c r="O36" s="683"/>
      <c r="P36" s="683"/>
      <c r="Q36" s="683"/>
      <c r="R36" s="683"/>
      <c r="S36" s="683"/>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79" t="s">
        <v>248</v>
      </c>
      <c r="C38" s="579"/>
      <c r="D38" s="579"/>
      <c r="E38" s="210"/>
      <c r="F38" s="210"/>
      <c r="G38" s="210"/>
      <c r="H38" s="210"/>
      <c r="I38" s="182"/>
      <c r="J38" s="182"/>
      <c r="K38" s="182"/>
      <c r="L38" s="182"/>
      <c r="M38" s="580" t="s">
        <v>249</v>
      </c>
      <c r="N38" s="580"/>
      <c r="O38" s="580"/>
      <c r="P38" s="580"/>
      <c r="Q38" s="580"/>
      <c r="R38" s="580"/>
      <c r="S38" s="580"/>
      <c r="T38" s="580"/>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17" t="s">
        <v>163</v>
      </c>
      <c r="B1" s="717"/>
      <c r="C1" s="717"/>
      <c r="D1" s="238"/>
      <c r="E1" s="706" t="s">
        <v>164</v>
      </c>
      <c r="F1" s="706"/>
      <c r="G1" s="706"/>
      <c r="H1" s="706"/>
      <c r="I1" s="706"/>
      <c r="J1" s="706"/>
      <c r="K1" s="706"/>
      <c r="L1" s="706"/>
      <c r="M1" s="706"/>
      <c r="N1" s="706"/>
      <c r="O1" s="191"/>
      <c r="P1" s="722" t="s">
        <v>362</v>
      </c>
      <c r="Q1" s="722"/>
      <c r="R1" s="722"/>
      <c r="S1" s="722"/>
      <c r="T1" s="722"/>
    </row>
    <row r="2" spans="1:20" ht="15.75" customHeight="1">
      <c r="A2" s="718" t="s">
        <v>324</v>
      </c>
      <c r="B2" s="718"/>
      <c r="C2" s="718"/>
      <c r="D2" s="718"/>
      <c r="E2" s="720" t="s">
        <v>165</v>
      </c>
      <c r="F2" s="720"/>
      <c r="G2" s="720"/>
      <c r="H2" s="720"/>
      <c r="I2" s="720"/>
      <c r="J2" s="720"/>
      <c r="K2" s="720"/>
      <c r="L2" s="720"/>
      <c r="M2" s="720"/>
      <c r="N2" s="720"/>
      <c r="O2" s="194"/>
      <c r="P2" s="704" t="s">
        <v>304</v>
      </c>
      <c r="Q2" s="704"/>
      <c r="R2" s="704"/>
      <c r="S2" s="704"/>
      <c r="T2" s="704"/>
    </row>
    <row r="3" spans="1:20" ht="17.25">
      <c r="A3" s="718" t="s">
        <v>255</v>
      </c>
      <c r="B3" s="718"/>
      <c r="C3" s="718"/>
      <c r="D3" s="239"/>
      <c r="E3" s="707" t="s">
        <v>256</v>
      </c>
      <c r="F3" s="707"/>
      <c r="G3" s="707"/>
      <c r="H3" s="707"/>
      <c r="I3" s="707"/>
      <c r="J3" s="707"/>
      <c r="K3" s="707"/>
      <c r="L3" s="707"/>
      <c r="M3" s="707"/>
      <c r="N3" s="707"/>
      <c r="O3" s="194"/>
      <c r="P3" s="705" t="s">
        <v>363</v>
      </c>
      <c r="Q3" s="705"/>
      <c r="R3" s="705"/>
      <c r="S3" s="705"/>
      <c r="T3" s="705"/>
    </row>
    <row r="4" spans="1:20" ht="18.75" customHeight="1">
      <c r="A4" s="719" t="s">
        <v>257</v>
      </c>
      <c r="B4" s="719"/>
      <c r="C4" s="719"/>
      <c r="D4" s="721"/>
      <c r="E4" s="721"/>
      <c r="F4" s="721"/>
      <c r="G4" s="721"/>
      <c r="H4" s="721"/>
      <c r="I4" s="721"/>
      <c r="J4" s="721"/>
      <c r="K4" s="721"/>
      <c r="L4" s="721"/>
      <c r="M4" s="721"/>
      <c r="N4" s="721"/>
      <c r="O4" s="195"/>
      <c r="P4" s="704" t="s">
        <v>296</v>
      </c>
      <c r="Q4" s="705"/>
      <c r="R4" s="705"/>
      <c r="S4" s="705"/>
      <c r="T4" s="705"/>
    </row>
    <row r="5" spans="1:23" ht="15">
      <c r="A5" s="208"/>
      <c r="B5" s="208"/>
      <c r="C5" s="240"/>
      <c r="D5" s="240"/>
      <c r="E5" s="208"/>
      <c r="F5" s="208"/>
      <c r="G5" s="208"/>
      <c r="H5" s="208"/>
      <c r="I5" s="208"/>
      <c r="J5" s="208"/>
      <c r="K5" s="208"/>
      <c r="L5" s="208"/>
      <c r="P5" s="723" t="s">
        <v>319</v>
      </c>
      <c r="Q5" s="723"/>
      <c r="R5" s="723"/>
      <c r="S5" s="723"/>
      <c r="T5" s="723"/>
      <c r="U5" s="241"/>
      <c r="V5" s="241"/>
      <c r="W5" s="241"/>
    </row>
    <row r="6" spans="1:23" ht="29.25" customHeight="1">
      <c r="A6" s="664" t="s">
        <v>57</v>
      </c>
      <c r="B6" s="740"/>
      <c r="C6" s="735" t="s">
        <v>2</v>
      </c>
      <c r="D6" s="724" t="s">
        <v>166</v>
      </c>
      <c r="E6" s="715"/>
      <c r="F6" s="715"/>
      <c r="G6" s="715"/>
      <c r="H6" s="715"/>
      <c r="I6" s="715"/>
      <c r="J6" s="716"/>
      <c r="K6" s="708" t="s">
        <v>167</v>
      </c>
      <c r="L6" s="709"/>
      <c r="M6" s="709"/>
      <c r="N6" s="709"/>
      <c r="O6" s="709"/>
      <c r="P6" s="709"/>
      <c r="Q6" s="709"/>
      <c r="R6" s="709"/>
      <c r="S6" s="709"/>
      <c r="T6" s="710"/>
      <c r="U6" s="242"/>
      <c r="V6" s="243"/>
      <c r="W6" s="243"/>
    </row>
    <row r="7" spans="1:20" ht="19.5" customHeight="1">
      <c r="A7" s="666"/>
      <c r="B7" s="741"/>
      <c r="C7" s="736"/>
      <c r="D7" s="715" t="s">
        <v>7</v>
      </c>
      <c r="E7" s="715"/>
      <c r="F7" s="715"/>
      <c r="G7" s="715"/>
      <c r="H7" s="715"/>
      <c r="I7" s="715"/>
      <c r="J7" s="716"/>
      <c r="K7" s="711"/>
      <c r="L7" s="712"/>
      <c r="M7" s="712"/>
      <c r="N7" s="712"/>
      <c r="O7" s="712"/>
      <c r="P7" s="712"/>
      <c r="Q7" s="712"/>
      <c r="R7" s="712"/>
      <c r="S7" s="712"/>
      <c r="T7" s="713"/>
    </row>
    <row r="8" spans="1:20" ht="33" customHeight="1">
      <c r="A8" s="666"/>
      <c r="B8" s="741"/>
      <c r="C8" s="736"/>
      <c r="D8" s="714" t="s">
        <v>168</v>
      </c>
      <c r="E8" s="701"/>
      <c r="F8" s="700" t="s">
        <v>169</v>
      </c>
      <c r="G8" s="701"/>
      <c r="H8" s="700" t="s">
        <v>170</v>
      </c>
      <c r="I8" s="701"/>
      <c r="J8" s="700" t="s">
        <v>171</v>
      </c>
      <c r="K8" s="703" t="s">
        <v>172</v>
      </c>
      <c r="L8" s="703"/>
      <c r="M8" s="703"/>
      <c r="N8" s="703" t="s">
        <v>173</v>
      </c>
      <c r="O8" s="703"/>
      <c r="P8" s="703"/>
      <c r="Q8" s="700" t="s">
        <v>174</v>
      </c>
      <c r="R8" s="702" t="s">
        <v>175</v>
      </c>
      <c r="S8" s="702" t="s">
        <v>176</v>
      </c>
      <c r="T8" s="700" t="s">
        <v>177</v>
      </c>
    </row>
    <row r="9" spans="1:20" ht="18.75" customHeight="1">
      <c r="A9" s="666"/>
      <c r="B9" s="741"/>
      <c r="C9" s="736"/>
      <c r="D9" s="714" t="s">
        <v>178</v>
      </c>
      <c r="E9" s="700" t="s">
        <v>179</v>
      </c>
      <c r="F9" s="700" t="s">
        <v>178</v>
      </c>
      <c r="G9" s="700" t="s">
        <v>179</v>
      </c>
      <c r="H9" s="700" t="s">
        <v>178</v>
      </c>
      <c r="I9" s="700" t="s">
        <v>180</v>
      </c>
      <c r="J9" s="700"/>
      <c r="K9" s="703"/>
      <c r="L9" s="703"/>
      <c r="M9" s="703"/>
      <c r="N9" s="703"/>
      <c r="O9" s="703"/>
      <c r="P9" s="703"/>
      <c r="Q9" s="700"/>
      <c r="R9" s="702"/>
      <c r="S9" s="702"/>
      <c r="T9" s="700"/>
    </row>
    <row r="10" spans="1:20" ht="23.25" customHeight="1">
      <c r="A10" s="668"/>
      <c r="B10" s="742"/>
      <c r="C10" s="737"/>
      <c r="D10" s="714"/>
      <c r="E10" s="700"/>
      <c r="F10" s="700"/>
      <c r="G10" s="700"/>
      <c r="H10" s="700"/>
      <c r="I10" s="700"/>
      <c r="J10" s="700"/>
      <c r="K10" s="244" t="s">
        <v>181</v>
      </c>
      <c r="L10" s="244" t="s">
        <v>156</v>
      </c>
      <c r="M10" s="244" t="s">
        <v>182</v>
      </c>
      <c r="N10" s="244" t="s">
        <v>181</v>
      </c>
      <c r="O10" s="244" t="s">
        <v>183</v>
      </c>
      <c r="P10" s="244" t="s">
        <v>184</v>
      </c>
      <c r="Q10" s="700"/>
      <c r="R10" s="702"/>
      <c r="S10" s="702"/>
      <c r="T10" s="700"/>
    </row>
    <row r="11" spans="1:32" s="201" customFormat="1" ht="17.25" customHeight="1">
      <c r="A11" s="738" t="s">
        <v>6</v>
      </c>
      <c r="B11" s="739"/>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28" t="s">
        <v>325</v>
      </c>
      <c r="B12" s="729"/>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31" t="s">
        <v>301</v>
      </c>
      <c r="B13" s="732"/>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34" t="s">
        <v>185</v>
      </c>
      <c r="B14" s="714"/>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270</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302</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273</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274</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275</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276</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281</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283</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284</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285</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287</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289</v>
      </c>
      <c r="AI28" s="190">
        <f>82/88</f>
        <v>0.9318181818181818</v>
      </c>
    </row>
    <row r="29" spans="1:20" ht="15.75" customHeight="1">
      <c r="A29" s="202"/>
      <c r="B29" s="726" t="s">
        <v>313</v>
      </c>
      <c r="C29" s="726"/>
      <c r="D29" s="726"/>
      <c r="E29" s="726"/>
      <c r="F29" s="258"/>
      <c r="G29" s="258"/>
      <c r="H29" s="258"/>
      <c r="I29" s="258"/>
      <c r="J29" s="258"/>
      <c r="K29" s="258"/>
      <c r="L29" s="206"/>
      <c r="M29" s="725" t="s">
        <v>326</v>
      </c>
      <c r="N29" s="725"/>
      <c r="O29" s="725"/>
      <c r="P29" s="725"/>
      <c r="Q29" s="725"/>
      <c r="R29" s="725"/>
      <c r="S29" s="725"/>
      <c r="T29" s="725"/>
    </row>
    <row r="30" spans="1:20" ht="18.75" customHeight="1">
      <c r="A30" s="202"/>
      <c r="B30" s="727" t="s">
        <v>158</v>
      </c>
      <c r="C30" s="727"/>
      <c r="D30" s="727"/>
      <c r="E30" s="727"/>
      <c r="F30" s="205"/>
      <c r="G30" s="205"/>
      <c r="H30" s="205"/>
      <c r="I30" s="205"/>
      <c r="J30" s="205"/>
      <c r="K30" s="205"/>
      <c r="L30" s="206"/>
      <c r="M30" s="730" t="s">
        <v>159</v>
      </c>
      <c r="N30" s="730"/>
      <c r="O30" s="730"/>
      <c r="P30" s="730"/>
      <c r="Q30" s="730"/>
      <c r="R30" s="730"/>
      <c r="S30" s="730"/>
      <c r="T30" s="730"/>
    </row>
    <row r="31" spans="1:20" ht="18.75">
      <c r="A31" s="208"/>
      <c r="B31" s="681"/>
      <c r="C31" s="681"/>
      <c r="D31" s="681"/>
      <c r="E31" s="681"/>
      <c r="F31" s="209"/>
      <c r="G31" s="209"/>
      <c r="H31" s="209"/>
      <c r="I31" s="209"/>
      <c r="J31" s="209"/>
      <c r="K31" s="209"/>
      <c r="L31" s="209"/>
      <c r="M31" s="682"/>
      <c r="N31" s="682"/>
      <c r="O31" s="682"/>
      <c r="P31" s="682"/>
      <c r="Q31" s="682"/>
      <c r="R31" s="682"/>
      <c r="S31" s="682"/>
      <c r="T31" s="682"/>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33" t="s">
        <v>292</v>
      </c>
      <c r="C33" s="733"/>
      <c r="D33" s="733"/>
      <c r="E33" s="733"/>
      <c r="F33" s="733"/>
      <c r="G33" s="259"/>
      <c r="H33" s="259"/>
      <c r="I33" s="259"/>
      <c r="J33" s="259"/>
      <c r="K33" s="259"/>
      <c r="L33" s="259"/>
      <c r="M33" s="259"/>
      <c r="N33" s="733" t="s">
        <v>292</v>
      </c>
      <c r="O33" s="733"/>
      <c r="P33" s="733"/>
      <c r="Q33" s="733"/>
      <c r="R33" s="733"/>
      <c r="S33" s="733"/>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79" t="s">
        <v>248</v>
      </c>
      <c r="C35" s="579"/>
      <c r="D35" s="579"/>
      <c r="E35" s="579"/>
      <c r="F35" s="210"/>
      <c r="G35" s="210"/>
      <c r="H35" s="210"/>
      <c r="I35" s="182"/>
      <c r="J35" s="182"/>
      <c r="K35" s="182"/>
      <c r="L35" s="182"/>
      <c r="M35" s="580" t="s">
        <v>249</v>
      </c>
      <c r="N35" s="580"/>
      <c r="O35" s="580"/>
      <c r="P35" s="580"/>
      <c r="Q35" s="580"/>
      <c r="R35" s="580"/>
      <c r="S35" s="580"/>
      <c r="T35" s="580"/>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134</v>
      </c>
    </row>
    <row r="39" spans="2:8" s="262" customFormat="1" ht="15" hidden="1">
      <c r="B39" s="263" t="s">
        <v>186</v>
      </c>
      <c r="C39" s="263"/>
      <c r="D39" s="263"/>
      <c r="E39" s="263"/>
      <c r="F39" s="263"/>
      <c r="G39" s="263"/>
      <c r="H39" s="263"/>
    </row>
    <row r="40" spans="2:8" s="264" customFormat="1" ht="15" hidden="1">
      <c r="B40" s="263" t="s">
        <v>187</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49" t="s">
        <v>188</v>
      </c>
      <c r="B1" s="749"/>
      <c r="C1" s="749"/>
      <c r="D1" s="752" t="s">
        <v>365</v>
      </c>
      <c r="E1" s="752"/>
      <c r="F1" s="752"/>
      <c r="G1" s="752"/>
      <c r="H1" s="752"/>
      <c r="I1" s="752"/>
      <c r="J1" s="753" t="s">
        <v>366</v>
      </c>
      <c r="K1" s="754"/>
      <c r="L1" s="754"/>
    </row>
    <row r="2" spans="1:12" ht="34.5" customHeight="1">
      <c r="A2" s="755" t="s">
        <v>327</v>
      </c>
      <c r="B2" s="755"/>
      <c r="C2" s="755"/>
      <c r="D2" s="752"/>
      <c r="E2" s="752"/>
      <c r="F2" s="752"/>
      <c r="G2" s="752"/>
      <c r="H2" s="752"/>
      <c r="I2" s="752"/>
      <c r="J2" s="756" t="s">
        <v>367</v>
      </c>
      <c r="K2" s="757"/>
      <c r="L2" s="757"/>
    </row>
    <row r="3" spans="1:12" ht="15" customHeight="1">
      <c r="A3" s="265" t="s">
        <v>257</v>
      </c>
      <c r="B3" s="174"/>
      <c r="C3" s="758"/>
      <c r="D3" s="758"/>
      <c r="E3" s="758"/>
      <c r="F3" s="758"/>
      <c r="G3" s="758"/>
      <c r="H3" s="758"/>
      <c r="I3" s="758"/>
      <c r="J3" s="750"/>
      <c r="K3" s="751"/>
      <c r="L3" s="751"/>
    </row>
    <row r="4" spans="1:12" ht="15.75" customHeight="1">
      <c r="A4" s="266"/>
      <c r="B4" s="266"/>
      <c r="C4" s="267"/>
      <c r="D4" s="267"/>
      <c r="E4" s="170"/>
      <c r="F4" s="170"/>
      <c r="G4" s="170"/>
      <c r="H4" s="268"/>
      <c r="I4" s="268"/>
      <c r="J4" s="759" t="s">
        <v>189</v>
      </c>
      <c r="K4" s="759"/>
      <c r="L4" s="759"/>
    </row>
    <row r="5" spans="1:12" s="269" customFormat="1" ht="28.5" customHeight="1">
      <c r="A5" s="744" t="s">
        <v>57</v>
      </c>
      <c r="B5" s="744"/>
      <c r="C5" s="659" t="s">
        <v>31</v>
      </c>
      <c r="D5" s="659" t="s">
        <v>190</v>
      </c>
      <c r="E5" s="659"/>
      <c r="F5" s="659"/>
      <c r="G5" s="659"/>
      <c r="H5" s="659" t="s">
        <v>191</v>
      </c>
      <c r="I5" s="659"/>
      <c r="J5" s="659" t="s">
        <v>192</v>
      </c>
      <c r="K5" s="659"/>
      <c r="L5" s="659"/>
    </row>
    <row r="6" spans="1:13" s="269" customFormat="1" ht="80.25" customHeight="1">
      <c r="A6" s="744"/>
      <c r="B6" s="744"/>
      <c r="C6" s="659"/>
      <c r="D6" s="215" t="s">
        <v>193</v>
      </c>
      <c r="E6" s="215" t="s">
        <v>194</v>
      </c>
      <c r="F6" s="215" t="s">
        <v>328</v>
      </c>
      <c r="G6" s="215" t="s">
        <v>195</v>
      </c>
      <c r="H6" s="215" t="s">
        <v>196</v>
      </c>
      <c r="I6" s="215" t="s">
        <v>197</v>
      </c>
      <c r="J6" s="215" t="s">
        <v>198</v>
      </c>
      <c r="K6" s="215" t="s">
        <v>199</v>
      </c>
      <c r="L6" s="215" t="s">
        <v>200</v>
      </c>
      <c r="M6" s="270"/>
    </row>
    <row r="7" spans="1:12" s="271" customFormat="1" ht="16.5" customHeight="1">
      <c r="A7" s="760" t="s">
        <v>6</v>
      </c>
      <c r="B7" s="760"/>
      <c r="C7" s="221">
        <v>1</v>
      </c>
      <c r="D7" s="221">
        <v>2</v>
      </c>
      <c r="E7" s="221">
        <v>3</v>
      </c>
      <c r="F7" s="221">
        <v>4</v>
      </c>
      <c r="G7" s="221">
        <v>5</v>
      </c>
      <c r="H7" s="221">
        <v>6</v>
      </c>
      <c r="I7" s="221">
        <v>7</v>
      </c>
      <c r="J7" s="221">
        <v>8</v>
      </c>
      <c r="K7" s="221">
        <v>9</v>
      </c>
      <c r="L7" s="221">
        <v>10</v>
      </c>
    </row>
    <row r="8" spans="1:12" s="271" customFormat="1" ht="16.5" customHeight="1">
      <c r="A8" s="747" t="s">
        <v>325</v>
      </c>
      <c r="B8" s="748"/>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45" t="s">
        <v>301</v>
      </c>
      <c r="B9" s="746"/>
      <c r="C9" s="224">
        <v>9</v>
      </c>
      <c r="D9" s="224">
        <v>2</v>
      </c>
      <c r="E9" s="224">
        <v>2</v>
      </c>
      <c r="F9" s="224">
        <v>0</v>
      </c>
      <c r="G9" s="224">
        <v>5</v>
      </c>
      <c r="H9" s="224">
        <v>8</v>
      </c>
      <c r="I9" s="224">
        <v>0</v>
      </c>
      <c r="J9" s="224">
        <v>8</v>
      </c>
      <c r="K9" s="224">
        <v>1</v>
      </c>
      <c r="L9" s="224">
        <v>0</v>
      </c>
    </row>
    <row r="10" spans="1:12" s="271" customFormat="1" ht="16.5" customHeight="1">
      <c r="A10" s="761" t="s">
        <v>185</v>
      </c>
      <c r="B10" s="761"/>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270</v>
      </c>
      <c r="C13" s="272">
        <f aca="true" t="shared" si="3" ref="C13:C23">D13+E13+F13+G13</f>
        <v>0</v>
      </c>
      <c r="D13" s="231">
        <v>0</v>
      </c>
      <c r="E13" s="231">
        <v>0</v>
      </c>
      <c r="F13" s="231">
        <v>0</v>
      </c>
      <c r="G13" s="231">
        <v>0</v>
      </c>
      <c r="H13" s="231">
        <v>0</v>
      </c>
      <c r="I13" s="231">
        <v>0</v>
      </c>
      <c r="J13" s="273">
        <v>0</v>
      </c>
      <c r="K13" s="273">
        <v>0</v>
      </c>
      <c r="L13" s="273">
        <v>0</v>
      </c>
      <c r="AF13" s="271" t="s">
        <v>269</v>
      </c>
    </row>
    <row r="14" spans="1:37" s="271" customFormat="1" ht="16.5" customHeight="1">
      <c r="A14" s="274">
        <v>2</v>
      </c>
      <c r="B14" s="68" t="s">
        <v>302</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273</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274</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329</v>
      </c>
      <c r="C17" s="272">
        <f t="shared" si="3"/>
        <v>1</v>
      </c>
      <c r="D17" s="231">
        <v>0</v>
      </c>
      <c r="E17" s="231">
        <v>0</v>
      </c>
      <c r="F17" s="231">
        <v>0</v>
      </c>
      <c r="G17" s="231">
        <v>1</v>
      </c>
      <c r="H17" s="231">
        <v>1</v>
      </c>
      <c r="I17" s="231">
        <v>0</v>
      </c>
      <c r="J17" s="273">
        <v>1</v>
      </c>
      <c r="K17" s="273">
        <v>0</v>
      </c>
      <c r="L17" s="273">
        <v>0</v>
      </c>
      <c r="AF17" s="199" t="s">
        <v>272</v>
      </c>
    </row>
    <row r="18" spans="1:12" s="271" customFormat="1" ht="16.5" customHeight="1">
      <c r="A18" s="274">
        <v>6</v>
      </c>
      <c r="B18" s="68" t="s">
        <v>276</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281</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283</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284</v>
      </c>
      <c r="C21" s="272">
        <f t="shared" si="3"/>
        <v>0</v>
      </c>
      <c r="D21" s="231">
        <v>0</v>
      </c>
      <c r="E21" s="231">
        <v>0</v>
      </c>
      <c r="F21" s="231">
        <v>0</v>
      </c>
      <c r="G21" s="231">
        <v>0</v>
      </c>
      <c r="H21" s="231">
        <v>0</v>
      </c>
      <c r="I21" s="231">
        <v>0</v>
      </c>
      <c r="J21" s="273">
        <v>0</v>
      </c>
      <c r="K21" s="273">
        <v>0</v>
      </c>
      <c r="L21" s="273">
        <v>0</v>
      </c>
      <c r="AJ21" s="271" t="s">
        <v>277</v>
      </c>
      <c r="AK21" s="271" t="s">
        <v>278</v>
      </c>
      <c r="AL21" s="271" t="s">
        <v>279</v>
      </c>
      <c r="AM21" s="199" t="s">
        <v>280</v>
      </c>
    </row>
    <row r="22" spans="1:39" s="271" customFormat="1" ht="16.5" customHeight="1">
      <c r="A22" s="274">
        <v>10</v>
      </c>
      <c r="B22" s="68" t="s">
        <v>285</v>
      </c>
      <c r="C22" s="272">
        <f t="shared" si="3"/>
        <v>1</v>
      </c>
      <c r="D22" s="231">
        <v>0</v>
      </c>
      <c r="E22" s="231">
        <v>1</v>
      </c>
      <c r="F22" s="231">
        <v>0</v>
      </c>
      <c r="G22" s="231">
        <v>0</v>
      </c>
      <c r="H22" s="231">
        <v>1</v>
      </c>
      <c r="I22" s="231">
        <v>0</v>
      </c>
      <c r="J22" s="273">
        <v>1</v>
      </c>
      <c r="K22" s="273">
        <v>0</v>
      </c>
      <c r="L22" s="273">
        <v>0</v>
      </c>
      <c r="AM22" s="199" t="s">
        <v>282</v>
      </c>
    </row>
    <row r="23" spans="1:12" s="271" customFormat="1" ht="16.5" customHeight="1">
      <c r="A23" s="274">
        <v>11</v>
      </c>
      <c r="B23" s="68" t="s">
        <v>287</v>
      </c>
      <c r="C23" s="272">
        <f t="shared" si="3"/>
        <v>0</v>
      </c>
      <c r="D23" s="231">
        <v>0</v>
      </c>
      <c r="E23" s="231">
        <v>0</v>
      </c>
      <c r="F23" s="231">
        <v>0</v>
      </c>
      <c r="G23" s="231">
        <v>0</v>
      </c>
      <c r="H23" s="231">
        <v>0</v>
      </c>
      <c r="I23" s="231">
        <v>0</v>
      </c>
      <c r="J23" s="273">
        <v>0</v>
      </c>
      <c r="K23" s="273">
        <v>0</v>
      </c>
      <c r="L23" s="273">
        <v>0</v>
      </c>
    </row>
    <row r="24" ht="9" customHeight="1">
      <c r="AJ24" s="233" t="s">
        <v>277</v>
      </c>
    </row>
    <row r="25" spans="1:36" ht="15.75" customHeight="1">
      <c r="A25" s="694" t="s">
        <v>330</v>
      </c>
      <c r="B25" s="694"/>
      <c r="C25" s="694"/>
      <c r="D25" s="694"/>
      <c r="E25" s="182"/>
      <c r="F25" s="699" t="s">
        <v>288</v>
      </c>
      <c r="G25" s="699"/>
      <c r="H25" s="699"/>
      <c r="I25" s="699"/>
      <c r="J25" s="699"/>
      <c r="K25" s="699"/>
      <c r="L25" s="699"/>
      <c r="AJ25" s="190" t="s">
        <v>286</v>
      </c>
    </row>
    <row r="26" spans="1:44" ht="15" customHeight="1">
      <c r="A26" s="684" t="s">
        <v>158</v>
      </c>
      <c r="B26" s="684"/>
      <c r="C26" s="684"/>
      <c r="D26" s="684"/>
      <c r="E26" s="183"/>
      <c r="F26" s="687" t="s">
        <v>159</v>
      </c>
      <c r="G26" s="687"/>
      <c r="H26" s="687"/>
      <c r="I26" s="687"/>
      <c r="J26" s="687"/>
      <c r="K26" s="687"/>
      <c r="L26" s="687"/>
      <c r="AR26" s="190"/>
    </row>
    <row r="27" spans="1:12" s="170" customFormat="1" ht="18.75">
      <c r="A27" s="681"/>
      <c r="B27" s="681"/>
      <c r="C27" s="681"/>
      <c r="D27" s="681"/>
      <c r="E27" s="182"/>
      <c r="F27" s="682"/>
      <c r="G27" s="682"/>
      <c r="H27" s="682"/>
      <c r="I27" s="682"/>
      <c r="J27" s="682"/>
      <c r="K27" s="682"/>
      <c r="L27" s="682"/>
    </row>
    <row r="28" spans="1:35" ht="18">
      <c r="A28" s="187"/>
      <c r="B28" s="187"/>
      <c r="C28" s="182"/>
      <c r="D28" s="182"/>
      <c r="E28" s="182"/>
      <c r="F28" s="182"/>
      <c r="G28" s="182"/>
      <c r="H28" s="182"/>
      <c r="I28" s="182"/>
      <c r="J28" s="182"/>
      <c r="K28" s="182"/>
      <c r="L28" s="182"/>
      <c r="AG28" s="233" t="s">
        <v>289</v>
      </c>
      <c r="AI28" s="190">
        <f>82/88</f>
        <v>0.9318181818181818</v>
      </c>
    </row>
    <row r="29" spans="1:12" ht="18">
      <c r="A29" s="187"/>
      <c r="B29" s="743" t="s">
        <v>292</v>
      </c>
      <c r="C29" s="743"/>
      <c r="D29" s="182"/>
      <c r="E29" s="182"/>
      <c r="F29" s="182"/>
      <c r="G29" s="182"/>
      <c r="H29" s="743" t="s">
        <v>292</v>
      </c>
      <c r="I29" s="743"/>
      <c r="J29" s="743"/>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202</v>
      </c>
      <c r="B32" s="185"/>
      <c r="C32" s="186"/>
      <c r="D32" s="186"/>
      <c r="E32" s="186"/>
      <c r="F32" s="186"/>
      <c r="G32" s="186"/>
      <c r="H32" s="186"/>
      <c r="I32" s="186"/>
      <c r="J32" s="186"/>
      <c r="K32" s="186"/>
      <c r="L32" s="186"/>
    </row>
    <row r="33" spans="1:12" s="211" customFormat="1" ht="18.75" hidden="1">
      <c r="A33" s="237"/>
      <c r="B33" s="279" t="s">
        <v>203</v>
      </c>
      <c r="C33" s="279"/>
      <c r="D33" s="279"/>
      <c r="E33" s="236"/>
      <c r="F33" s="236"/>
      <c r="G33" s="236"/>
      <c r="H33" s="236"/>
      <c r="I33" s="236"/>
      <c r="J33" s="236"/>
      <c r="K33" s="236"/>
      <c r="L33" s="236"/>
    </row>
    <row r="34" spans="1:12" s="211" customFormat="1" ht="18.75" hidden="1">
      <c r="A34" s="237"/>
      <c r="B34" s="279" t="s">
        <v>204</v>
      </c>
      <c r="C34" s="279"/>
      <c r="D34" s="279"/>
      <c r="E34" s="279"/>
      <c r="F34" s="236"/>
      <c r="G34" s="236"/>
      <c r="H34" s="236"/>
      <c r="I34" s="236"/>
      <c r="J34" s="236"/>
      <c r="K34" s="236"/>
      <c r="L34" s="236"/>
    </row>
    <row r="35" spans="1:12" s="211" customFormat="1" ht="18.75" hidden="1">
      <c r="A35" s="237"/>
      <c r="B35" s="236" t="s">
        <v>205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79" t="s">
        <v>248</v>
      </c>
      <c r="B37" s="579"/>
      <c r="C37" s="579"/>
      <c r="D37" s="579"/>
      <c r="E37" s="210"/>
      <c r="F37" s="580" t="s">
        <v>249</v>
      </c>
      <c r="G37" s="580"/>
      <c r="H37" s="580"/>
      <c r="I37" s="580"/>
      <c r="J37" s="580"/>
      <c r="K37" s="580"/>
      <c r="L37" s="580"/>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62" t="s">
        <v>206</v>
      </c>
      <c r="B1" s="762"/>
      <c r="C1" s="762"/>
      <c r="D1" s="752" t="s">
        <v>368</v>
      </c>
      <c r="E1" s="752"/>
      <c r="F1" s="752"/>
      <c r="G1" s="752"/>
      <c r="H1" s="752"/>
      <c r="I1" s="170"/>
      <c r="J1" s="171" t="s">
        <v>362</v>
      </c>
      <c r="K1" s="280"/>
      <c r="L1" s="280"/>
    </row>
    <row r="2" spans="1:12" ht="15.75" customHeight="1">
      <c r="A2" s="766" t="s">
        <v>303</v>
      </c>
      <c r="B2" s="766"/>
      <c r="C2" s="766"/>
      <c r="D2" s="752"/>
      <c r="E2" s="752"/>
      <c r="F2" s="752"/>
      <c r="G2" s="752"/>
      <c r="H2" s="752"/>
      <c r="I2" s="170"/>
      <c r="J2" s="281" t="s">
        <v>304</v>
      </c>
      <c r="K2" s="281"/>
      <c r="L2" s="281"/>
    </row>
    <row r="3" spans="1:12" ht="18.75" customHeight="1">
      <c r="A3" s="672" t="s">
        <v>255</v>
      </c>
      <c r="B3" s="672"/>
      <c r="C3" s="672"/>
      <c r="D3" s="167"/>
      <c r="E3" s="167"/>
      <c r="F3" s="167"/>
      <c r="G3" s="167"/>
      <c r="H3" s="167"/>
      <c r="I3" s="170"/>
      <c r="J3" s="174" t="s">
        <v>361</v>
      </c>
      <c r="K3" s="174"/>
      <c r="L3" s="174"/>
    </row>
    <row r="4" spans="1:12" ht="15.75" customHeight="1">
      <c r="A4" s="763" t="s">
        <v>331</v>
      </c>
      <c r="B4" s="763"/>
      <c r="C4" s="763"/>
      <c r="D4" s="778"/>
      <c r="E4" s="778"/>
      <c r="F4" s="778"/>
      <c r="G4" s="778"/>
      <c r="H4" s="778"/>
      <c r="I4" s="170"/>
      <c r="J4" s="282" t="s">
        <v>296</v>
      </c>
      <c r="K4" s="282"/>
      <c r="L4" s="282"/>
    </row>
    <row r="5" spans="1:12" ht="15.75">
      <c r="A5" s="767"/>
      <c r="B5" s="767"/>
      <c r="C5" s="166"/>
      <c r="D5" s="170"/>
      <c r="E5" s="170"/>
      <c r="F5" s="170"/>
      <c r="G5" s="170"/>
      <c r="H5" s="283"/>
      <c r="I5" s="779" t="s">
        <v>332</v>
      </c>
      <c r="J5" s="779"/>
      <c r="K5" s="779"/>
      <c r="L5" s="779"/>
    </row>
    <row r="6" spans="1:12" ht="18.75" customHeight="1">
      <c r="A6" s="664" t="s">
        <v>57</v>
      </c>
      <c r="B6" s="665"/>
      <c r="C6" s="774" t="s">
        <v>207</v>
      </c>
      <c r="D6" s="685" t="s">
        <v>208</v>
      </c>
      <c r="E6" s="777"/>
      <c r="F6" s="686"/>
      <c r="G6" s="685" t="s">
        <v>209</v>
      </c>
      <c r="H6" s="777"/>
      <c r="I6" s="777"/>
      <c r="J6" s="777"/>
      <c r="K6" s="777"/>
      <c r="L6" s="686"/>
    </row>
    <row r="7" spans="1:12" ht="15.75" customHeight="1">
      <c r="A7" s="666"/>
      <c r="B7" s="667"/>
      <c r="C7" s="776"/>
      <c r="D7" s="685" t="s">
        <v>7</v>
      </c>
      <c r="E7" s="777"/>
      <c r="F7" s="686"/>
      <c r="G7" s="774" t="s">
        <v>30</v>
      </c>
      <c r="H7" s="685" t="s">
        <v>7</v>
      </c>
      <c r="I7" s="777"/>
      <c r="J7" s="777"/>
      <c r="K7" s="777"/>
      <c r="L7" s="686"/>
    </row>
    <row r="8" spans="1:12" ht="14.25" customHeight="1">
      <c r="A8" s="666"/>
      <c r="B8" s="667"/>
      <c r="C8" s="776"/>
      <c r="D8" s="774" t="s">
        <v>210</v>
      </c>
      <c r="E8" s="774" t="s">
        <v>211</v>
      </c>
      <c r="F8" s="774" t="s">
        <v>212</v>
      </c>
      <c r="G8" s="776"/>
      <c r="H8" s="774" t="s">
        <v>213</v>
      </c>
      <c r="I8" s="774" t="s">
        <v>214</v>
      </c>
      <c r="J8" s="774" t="s">
        <v>215</v>
      </c>
      <c r="K8" s="774" t="s">
        <v>216</v>
      </c>
      <c r="L8" s="774" t="s">
        <v>217</v>
      </c>
    </row>
    <row r="9" spans="1:12" ht="77.25" customHeight="1">
      <c r="A9" s="668"/>
      <c r="B9" s="669"/>
      <c r="C9" s="775"/>
      <c r="D9" s="775"/>
      <c r="E9" s="775"/>
      <c r="F9" s="775"/>
      <c r="G9" s="775"/>
      <c r="H9" s="775"/>
      <c r="I9" s="775"/>
      <c r="J9" s="775"/>
      <c r="K9" s="775"/>
      <c r="L9" s="775"/>
    </row>
    <row r="10" spans="1:12" s="271" customFormat="1" ht="16.5" customHeight="1">
      <c r="A10" s="768" t="s">
        <v>6</v>
      </c>
      <c r="B10" s="769"/>
      <c r="C10" s="220">
        <v>1</v>
      </c>
      <c r="D10" s="220">
        <v>2</v>
      </c>
      <c r="E10" s="220">
        <v>3</v>
      </c>
      <c r="F10" s="220">
        <v>4</v>
      </c>
      <c r="G10" s="220">
        <v>5</v>
      </c>
      <c r="H10" s="220">
        <v>6</v>
      </c>
      <c r="I10" s="220">
        <v>7</v>
      </c>
      <c r="J10" s="220">
        <v>8</v>
      </c>
      <c r="K10" s="221" t="s">
        <v>63</v>
      </c>
      <c r="L10" s="221" t="s">
        <v>83</v>
      </c>
    </row>
    <row r="11" spans="1:12" s="271" customFormat="1" ht="16.5" customHeight="1">
      <c r="A11" s="772" t="s">
        <v>300</v>
      </c>
      <c r="B11" s="773"/>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70" t="s">
        <v>301</v>
      </c>
      <c r="B12" s="771"/>
      <c r="C12" s="224">
        <v>12</v>
      </c>
      <c r="D12" s="224">
        <v>0</v>
      </c>
      <c r="E12" s="224">
        <v>1</v>
      </c>
      <c r="F12" s="224">
        <v>11</v>
      </c>
      <c r="G12" s="224">
        <v>10</v>
      </c>
      <c r="H12" s="224">
        <v>0</v>
      </c>
      <c r="I12" s="224">
        <v>0</v>
      </c>
      <c r="J12" s="224">
        <v>0</v>
      </c>
      <c r="K12" s="224">
        <v>6</v>
      </c>
      <c r="L12" s="224">
        <v>4</v>
      </c>
    </row>
    <row r="13" spans="1:32" s="271" customFormat="1" ht="16.5" customHeight="1">
      <c r="A13" s="764" t="s">
        <v>30</v>
      </c>
      <c r="B13" s="765"/>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269</v>
      </c>
    </row>
    <row r="14" spans="1:37" s="271" customFormat="1" ht="16.5" customHeight="1">
      <c r="A14" s="274" t="s">
        <v>0</v>
      </c>
      <c r="B14" s="198" t="s">
        <v>136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270</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271</v>
      </c>
      <c r="C17" s="226">
        <f t="shared" si="2"/>
        <v>1</v>
      </c>
      <c r="D17" s="231">
        <v>0</v>
      </c>
      <c r="E17" s="231">
        <v>0</v>
      </c>
      <c r="F17" s="231">
        <v>1</v>
      </c>
      <c r="G17" s="226">
        <f t="shared" si="1"/>
        <v>1</v>
      </c>
      <c r="H17" s="231">
        <v>0</v>
      </c>
      <c r="I17" s="231">
        <v>0</v>
      </c>
      <c r="J17" s="273">
        <v>0</v>
      </c>
      <c r="K17" s="273">
        <v>0</v>
      </c>
      <c r="L17" s="273">
        <v>1</v>
      </c>
      <c r="M17" s="285"/>
      <c r="AF17" s="199" t="s">
        <v>272</v>
      </c>
    </row>
    <row r="18" spans="1:14" s="271" customFormat="1" ht="15.75" customHeight="1">
      <c r="A18" s="200">
        <v>3</v>
      </c>
      <c r="B18" s="68" t="s">
        <v>273</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274</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275</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276</v>
      </c>
      <c r="C21" s="226">
        <f t="shared" si="2"/>
        <v>0</v>
      </c>
      <c r="D21" s="231">
        <v>0</v>
      </c>
      <c r="E21" s="231">
        <v>0</v>
      </c>
      <c r="F21" s="231">
        <v>0</v>
      </c>
      <c r="G21" s="226">
        <f t="shared" si="1"/>
        <v>0</v>
      </c>
      <c r="H21" s="231">
        <v>0</v>
      </c>
      <c r="I21" s="231">
        <v>0</v>
      </c>
      <c r="J21" s="273">
        <v>0</v>
      </c>
      <c r="K21" s="273">
        <v>0</v>
      </c>
      <c r="L21" s="273">
        <v>0</v>
      </c>
      <c r="M21" s="285"/>
      <c r="AJ21" s="271" t="s">
        <v>277</v>
      </c>
      <c r="AK21" s="271" t="s">
        <v>278</v>
      </c>
      <c r="AL21" s="271" t="s">
        <v>279</v>
      </c>
      <c r="AM21" s="199" t="s">
        <v>280</v>
      </c>
    </row>
    <row r="22" spans="1:39" s="271" customFormat="1" ht="15.75" customHeight="1">
      <c r="A22" s="200">
        <v>7</v>
      </c>
      <c r="B22" s="68" t="s">
        <v>281</v>
      </c>
      <c r="C22" s="226">
        <f t="shared" si="2"/>
        <v>0</v>
      </c>
      <c r="D22" s="231">
        <v>0</v>
      </c>
      <c r="E22" s="231">
        <v>0</v>
      </c>
      <c r="F22" s="231">
        <v>0</v>
      </c>
      <c r="G22" s="226">
        <f t="shared" si="1"/>
        <v>0</v>
      </c>
      <c r="H22" s="231">
        <v>0</v>
      </c>
      <c r="I22" s="231">
        <v>0</v>
      </c>
      <c r="J22" s="273">
        <v>0</v>
      </c>
      <c r="K22" s="273">
        <v>0</v>
      </c>
      <c r="L22" s="273">
        <v>0</v>
      </c>
      <c r="M22" s="285"/>
      <c r="N22" s="178"/>
      <c r="AM22" s="199" t="s">
        <v>282</v>
      </c>
    </row>
    <row r="23" spans="1:13" s="271" customFormat="1" ht="15.75" customHeight="1">
      <c r="A23" s="200">
        <v>8</v>
      </c>
      <c r="B23" s="68" t="s">
        <v>283</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284</v>
      </c>
      <c r="C24" s="226">
        <f t="shared" si="2"/>
        <v>0</v>
      </c>
      <c r="D24" s="231">
        <v>0</v>
      </c>
      <c r="E24" s="231">
        <v>0</v>
      </c>
      <c r="F24" s="231">
        <v>0</v>
      </c>
      <c r="G24" s="226">
        <f t="shared" si="1"/>
        <v>0</v>
      </c>
      <c r="H24" s="231">
        <v>0</v>
      </c>
      <c r="I24" s="231">
        <v>0</v>
      </c>
      <c r="J24" s="273">
        <v>0</v>
      </c>
      <c r="K24" s="273">
        <v>0</v>
      </c>
      <c r="L24" s="273">
        <v>0</v>
      </c>
      <c r="M24" s="285"/>
      <c r="AJ24" s="271" t="s">
        <v>277</v>
      </c>
    </row>
    <row r="25" spans="1:36" s="271" customFormat="1" ht="15.75" customHeight="1">
      <c r="A25" s="200">
        <v>10</v>
      </c>
      <c r="B25" s="68" t="s">
        <v>285</v>
      </c>
      <c r="C25" s="226">
        <f t="shared" si="2"/>
        <v>1</v>
      </c>
      <c r="D25" s="231">
        <v>0</v>
      </c>
      <c r="E25" s="231">
        <v>0</v>
      </c>
      <c r="F25" s="231">
        <v>1</v>
      </c>
      <c r="G25" s="226">
        <f t="shared" si="1"/>
        <v>1</v>
      </c>
      <c r="H25" s="231">
        <v>0</v>
      </c>
      <c r="I25" s="231">
        <v>0</v>
      </c>
      <c r="J25" s="273">
        <v>0</v>
      </c>
      <c r="K25" s="273">
        <v>0</v>
      </c>
      <c r="L25" s="273">
        <v>1</v>
      </c>
      <c r="M25" s="285"/>
      <c r="AJ25" s="199" t="s">
        <v>286</v>
      </c>
    </row>
    <row r="26" spans="1:44" s="271" customFormat="1" ht="15.75" customHeight="1">
      <c r="A26" s="200">
        <v>11</v>
      </c>
      <c r="B26" s="68" t="s">
        <v>287</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94" t="s">
        <v>288</v>
      </c>
      <c r="B28" s="694"/>
      <c r="C28" s="694"/>
      <c r="D28" s="694"/>
      <c r="E28" s="694"/>
      <c r="F28" s="182"/>
      <c r="G28" s="181"/>
      <c r="H28" s="294" t="s">
        <v>333</v>
      </c>
      <c r="I28" s="295"/>
      <c r="J28" s="295"/>
      <c r="K28" s="295"/>
      <c r="L28" s="295"/>
      <c r="AG28" s="233" t="s">
        <v>289</v>
      </c>
      <c r="AI28" s="190">
        <f>82/88</f>
        <v>0.9318181818181818</v>
      </c>
    </row>
    <row r="29" spans="1:12" ht="15" customHeight="1">
      <c r="A29" s="684" t="s">
        <v>4</v>
      </c>
      <c r="B29" s="684"/>
      <c r="C29" s="684"/>
      <c r="D29" s="684"/>
      <c r="E29" s="684"/>
      <c r="F29" s="182"/>
      <c r="G29" s="183"/>
      <c r="H29" s="687" t="s">
        <v>159</v>
      </c>
      <c r="I29" s="687"/>
      <c r="J29" s="687"/>
      <c r="K29" s="687"/>
      <c r="L29" s="687"/>
    </row>
    <row r="30" spans="1:14" s="170" customFormat="1" ht="18.75">
      <c r="A30" s="681"/>
      <c r="B30" s="681"/>
      <c r="C30" s="681"/>
      <c r="D30" s="681"/>
      <c r="E30" s="681"/>
      <c r="F30" s="296"/>
      <c r="G30" s="182"/>
      <c r="H30" s="682"/>
      <c r="I30" s="682"/>
      <c r="J30" s="682"/>
      <c r="K30" s="682"/>
      <c r="L30" s="682"/>
      <c r="M30" s="297"/>
      <c r="N30" s="297"/>
    </row>
    <row r="31" spans="1:12" ht="18">
      <c r="A31" s="182"/>
      <c r="B31" s="182"/>
      <c r="C31" s="182"/>
      <c r="D31" s="182"/>
      <c r="E31" s="182"/>
      <c r="F31" s="182"/>
      <c r="G31" s="182"/>
      <c r="H31" s="182"/>
      <c r="I31" s="182"/>
      <c r="J31" s="182"/>
      <c r="K31" s="182"/>
      <c r="L31" s="298"/>
    </row>
    <row r="32" spans="1:12" ht="18">
      <c r="A32" s="182"/>
      <c r="B32" s="743" t="s">
        <v>292</v>
      </c>
      <c r="C32" s="743"/>
      <c r="D32" s="743"/>
      <c r="E32" s="743"/>
      <c r="F32" s="182"/>
      <c r="G32" s="182"/>
      <c r="H32" s="182"/>
      <c r="I32" s="743" t="s">
        <v>292</v>
      </c>
      <c r="J32" s="743"/>
      <c r="K32" s="743"/>
      <c r="L32" s="298"/>
    </row>
    <row r="33" spans="1:12" ht="10.5" customHeight="1">
      <c r="A33" s="182"/>
      <c r="B33" s="182"/>
      <c r="C33" s="299" t="s">
        <v>291</v>
      </c>
      <c r="D33" s="299"/>
      <c r="E33" s="299"/>
      <c r="F33" s="299"/>
      <c r="G33" s="299"/>
      <c r="H33" s="299"/>
      <c r="I33" s="299"/>
      <c r="J33" s="300" t="s">
        <v>291</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80" t="s">
        <v>218</v>
      </c>
      <c r="C40" s="780"/>
      <c r="D40" s="780"/>
      <c r="E40" s="780"/>
      <c r="F40" s="780"/>
      <c r="G40" s="303"/>
      <c r="H40" s="301"/>
      <c r="I40" s="301"/>
      <c r="J40" s="301"/>
      <c r="K40" s="301"/>
      <c r="L40" s="301"/>
      <c r="M40" s="265"/>
      <c r="N40" s="265"/>
      <c r="O40" s="265"/>
      <c r="P40" s="265"/>
    </row>
    <row r="41" spans="1:12" ht="12.75" customHeight="1" hidden="1">
      <c r="A41" s="182"/>
      <c r="B41" s="279" t="s">
        <v>219</v>
      </c>
      <c r="C41" s="304"/>
      <c r="D41" s="304"/>
      <c r="E41" s="304"/>
      <c r="F41" s="304"/>
      <c r="G41" s="182"/>
      <c r="H41" s="301"/>
      <c r="I41" s="301"/>
      <c r="J41" s="301"/>
      <c r="K41" s="301"/>
      <c r="L41" s="301"/>
    </row>
    <row r="42" spans="1:12" ht="12.75" customHeight="1" hidden="1">
      <c r="A42" s="182"/>
      <c r="B42" s="236" t="s">
        <v>220</v>
      </c>
      <c r="C42" s="304"/>
      <c r="D42" s="304"/>
      <c r="E42" s="304"/>
      <c r="F42" s="304"/>
      <c r="G42" s="182"/>
      <c r="H42" s="301"/>
      <c r="I42" s="301"/>
      <c r="J42" s="301"/>
      <c r="K42" s="301"/>
      <c r="L42" s="301"/>
    </row>
    <row r="43" spans="1:12" ht="18.75">
      <c r="A43" s="579" t="s">
        <v>334</v>
      </c>
      <c r="B43" s="579"/>
      <c r="C43" s="579"/>
      <c r="D43" s="579"/>
      <c r="E43" s="579"/>
      <c r="F43" s="182"/>
      <c r="G43" s="301"/>
      <c r="H43" s="580" t="s">
        <v>249</v>
      </c>
      <c r="I43" s="580"/>
      <c r="J43" s="580"/>
      <c r="K43" s="580"/>
      <c r="L43" s="580"/>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75" t="s">
        <v>221</v>
      </c>
      <c r="B1" s="675"/>
      <c r="C1" s="675"/>
      <c r="D1" s="675"/>
      <c r="E1" s="306"/>
      <c r="F1" s="670" t="s">
        <v>369</v>
      </c>
      <c r="G1" s="670"/>
      <c r="H1" s="670"/>
      <c r="I1" s="670"/>
      <c r="J1" s="670"/>
      <c r="K1" s="670"/>
      <c r="L1" s="670"/>
      <c r="M1" s="670"/>
      <c r="N1" s="670"/>
      <c r="O1" s="670"/>
      <c r="P1" s="307" t="s">
        <v>293</v>
      </c>
      <c r="Q1" s="308"/>
      <c r="R1" s="308"/>
      <c r="S1" s="308"/>
      <c r="T1" s="308"/>
    </row>
    <row r="2" spans="1:20" s="177" customFormat="1" ht="20.25" customHeight="1">
      <c r="A2" s="784" t="s">
        <v>303</v>
      </c>
      <c r="B2" s="784"/>
      <c r="C2" s="784"/>
      <c r="D2" s="784"/>
      <c r="E2" s="306"/>
      <c r="F2" s="670"/>
      <c r="G2" s="670"/>
      <c r="H2" s="670"/>
      <c r="I2" s="670"/>
      <c r="J2" s="670"/>
      <c r="K2" s="670"/>
      <c r="L2" s="670"/>
      <c r="M2" s="670"/>
      <c r="N2" s="670"/>
      <c r="O2" s="670"/>
      <c r="P2" s="308" t="s">
        <v>335</v>
      </c>
      <c r="Q2" s="308"/>
      <c r="R2" s="308"/>
      <c r="S2" s="308"/>
      <c r="T2" s="308"/>
    </row>
    <row r="3" spans="1:20" s="177" customFormat="1" ht="15" customHeight="1">
      <c r="A3" s="784" t="s">
        <v>255</v>
      </c>
      <c r="B3" s="784"/>
      <c r="C3" s="784"/>
      <c r="D3" s="784"/>
      <c r="E3" s="306"/>
      <c r="F3" s="670"/>
      <c r="G3" s="670"/>
      <c r="H3" s="670"/>
      <c r="I3" s="670"/>
      <c r="J3" s="670"/>
      <c r="K3" s="670"/>
      <c r="L3" s="670"/>
      <c r="M3" s="670"/>
      <c r="N3" s="670"/>
      <c r="O3" s="670"/>
      <c r="P3" s="307" t="s">
        <v>361</v>
      </c>
      <c r="Q3" s="307"/>
      <c r="R3" s="307"/>
      <c r="S3" s="309"/>
      <c r="T3" s="309"/>
    </row>
    <row r="4" spans="1:20" s="177" customFormat="1" ht="15.75" customHeight="1">
      <c r="A4" s="783" t="s">
        <v>336</v>
      </c>
      <c r="B4" s="783"/>
      <c r="C4" s="783"/>
      <c r="D4" s="783"/>
      <c r="E4" s="307"/>
      <c r="F4" s="670"/>
      <c r="G4" s="670"/>
      <c r="H4" s="670"/>
      <c r="I4" s="670"/>
      <c r="J4" s="670"/>
      <c r="K4" s="670"/>
      <c r="L4" s="670"/>
      <c r="M4" s="670"/>
      <c r="N4" s="670"/>
      <c r="O4" s="670"/>
      <c r="P4" s="308" t="s">
        <v>305</v>
      </c>
      <c r="Q4" s="307"/>
      <c r="R4" s="307"/>
      <c r="S4" s="309"/>
      <c r="T4" s="309"/>
    </row>
    <row r="5" spans="1:18" s="177" customFormat="1" ht="24" customHeight="1">
      <c r="A5" s="310"/>
      <c r="B5" s="310"/>
      <c r="C5" s="310"/>
      <c r="F5" s="801"/>
      <c r="G5" s="801"/>
      <c r="H5" s="801"/>
      <c r="I5" s="801"/>
      <c r="J5" s="801"/>
      <c r="K5" s="801"/>
      <c r="L5" s="801"/>
      <c r="M5" s="801"/>
      <c r="N5" s="801"/>
      <c r="O5" s="801"/>
      <c r="P5" s="311" t="s">
        <v>337</v>
      </c>
      <c r="Q5" s="312"/>
      <c r="R5" s="312"/>
    </row>
    <row r="6" spans="1:20" s="313" customFormat="1" ht="21.75" customHeight="1">
      <c r="A6" s="793" t="s">
        <v>57</v>
      </c>
      <c r="B6" s="794"/>
      <c r="C6" s="678" t="s">
        <v>31</v>
      </c>
      <c r="D6" s="662"/>
      <c r="E6" s="678" t="s">
        <v>7</v>
      </c>
      <c r="F6" s="785"/>
      <c r="G6" s="785"/>
      <c r="H6" s="785"/>
      <c r="I6" s="785"/>
      <c r="J6" s="785"/>
      <c r="K6" s="785"/>
      <c r="L6" s="785"/>
      <c r="M6" s="785"/>
      <c r="N6" s="785"/>
      <c r="O6" s="785"/>
      <c r="P6" s="785"/>
      <c r="Q6" s="785"/>
      <c r="R6" s="785"/>
      <c r="S6" s="785"/>
      <c r="T6" s="662"/>
    </row>
    <row r="7" spans="1:21" s="313" customFormat="1" ht="22.5" customHeight="1">
      <c r="A7" s="795"/>
      <c r="B7" s="796"/>
      <c r="C7" s="695" t="s">
        <v>338</v>
      </c>
      <c r="D7" s="695" t="s">
        <v>339</v>
      </c>
      <c r="E7" s="678" t="s">
        <v>222</v>
      </c>
      <c r="F7" s="797"/>
      <c r="G7" s="797"/>
      <c r="H7" s="797"/>
      <c r="I7" s="797"/>
      <c r="J7" s="797"/>
      <c r="K7" s="797"/>
      <c r="L7" s="798"/>
      <c r="M7" s="678" t="s">
        <v>340</v>
      </c>
      <c r="N7" s="785"/>
      <c r="O7" s="785"/>
      <c r="P7" s="785"/>
      <c r="Q7" s="785"/>
      <c r="R7" s="785"/>
      <c r="S7" s="785"/>
      <c r="T7" s="662"/>
      <c r="U7" s="314"/>
    </row>
    <row r="8" spans="1:20" s="313" customFormat="1" ht="42.75" customHeight="1">
      <c r="A8" s="795"/>
      <c r="B8" s="796"/>
      <c r="C8" s="696"/>
      <c r="D8" s="696"/>
      <c r="E8" s="659" t="s">
        <v>341</v>
      </c>
      <c r="F8" s="659"/>
      <c r="G8" s="678" t="s">
        <v>342</v>
      </c>
      <c r="H8" s="785"/>
      <c r="I8" s="785"/>
      <c r="J8" s="785"/>
      <c r="K8" s="785"/>
      <c r="L8" s="662"/>
      <c r="M8" s="659" t="s">
        <v>343</v>
      </c>
      <c r="N8" s="659"/>
      <c r="O8" s="678" t="s">
        <v>342</v>
      </c>
      <c r="P8" s="785"/>
      <c r="Q8" s="785"/>
      <c r="R8" s="785"/>
      <c r="S8" s="785"/>
      <c r="T8" s="662"/>
    </row>
    <row r="9" spans="1:20" s="313" customFormat="1" ht="35.25" customHeight="1">
      <c r="A9" s="795"/>
      <c r="B9" s="796"/>
      <c r="C9" s="696"/>
      <c r="D9" s="696"/>
      <c r="E9" s="695" t="s">
        <v>223</v>
      </c>
      <c r="F9" s="695" t="s">
        <v>224</v>
      </c>
      <c r="G9" s="781" t="s">
        <v>225</v>
      </c>
      <c r="H9" s="782"/>
      <c r="I9" s="781" t="s">
        <v>226</v>
      </c>
      <c r="J9" s="782"/>
      <c r="K9" s="781" t="s">
        <v>227</v>
      </c>
      <c r="L9" s="782"/>
      <c r="M9" s="695" t="s">
        <v>228</v>
      </c>
      <c r="N9" s="695" t="s">
        <v>224</v>
      </c>
      <c r="O9" s="781" t="s">
        <v>225</v>
      </c>
      <c r="P9" s="782"/>
      <c r="Q9" s="781" t="s">
        <v>229</v>
      </c>
      <c r="R9" s="782"/>
      <c r="S9" s="781" t="s">
        <v>230</v>
      </c>
      <c r="T9" s="782"/>
    </row>
    <row r="10" spans="1:20" s="313" customFormat="1" ht="25.5" customHeight="1">
      <c r="A10" s="781"/>
      <c r="B10" s="782"/>
      <c r="C10" s="697"/>
      <c r="D10" s="697"/>
      <c r="E10" s="697"/>
      <c r="F10" s="697"/>
      <c r="G10" s="215" t="s">
        <v>228</v>
      </c>
      <c r="H10" s="215" t="s">
        <v>224</v>
      </c>
      <c r="I10" s="219" t="s">
        <v>228</v>
      </c>
      <c r="J10" s="215" t="s">
        <v>224</v>
      </c>
      <c r="K10" s="219" t="s">
        <v>228</v>
      </c>
      <c r="L10" s="215" t="s">
        <v>224</v>
      </c>
      <c r="M10" s="697"/>
      <c r="N10" s="697"/>
      <c r="O10" s="215" t="s">
        <v>228</v>
      </c>
      <c r="P10" s="215" t="s">
        <v>224</v>
      </c>
      <c r="Q10" s="219" t="s">
        <v>228</v>
      </c>
      <c r="R10" s="215" t="s">
        <v>224</v>
      </c>
      <c r="S10" s="219" t="s">
        <v>228</v>
      </c>
      <c r="T10" s="215" t="s">
        <v>224</v>
      </c>
    </row>
    <row r="11" spans="1:32" s="222" customFormat="1" ht="12.75">
      <c r="A11" s="789" t="s">
        <v>6</v>
      </c>
      <c r="B11" s="790"/>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269</v>
      </c>
    </row>
    <row r="12" spans="1:20" s="222" customFormat="1" ht="20.25" customHeight="1">
      <c r="A12" s="786" t="s">
        <v>325</v>
      </c>
      <c r="B12" s="787"/>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799" t="s">
        <v>301</v>
      </c>
      <c r="B13" s="800"/>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791" t="s">
        <v>30</v>
      </c>
      <c r="B14" s="792"/>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270</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272</v>
      </c>
    </row>
    <row r="18" spans="1:20" s="178" customFormat="1" ht="15.75" customHeight="1">
      <c r="A18" s="200">
        <v>2</v>
      </c>
      <c r="B18" s="68" t="s">
        <v>302</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273</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274</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275</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277</v>
      </c>
      <c r="AK21" s="178" t="s">
        <v>278</v>
      </c>
      <c r="AL21" s="178" t="s">
        <v>279</v>
      </c>
      <c r="AM21" s="199" t="s">
        <v>280</v>
      </c>
    </row>
    <row r="22" spans="1:39" s="178" customFormat="1" ht="15.75" customHeight="1">
      <c r="A22" s="200">
        <v>6</v>
      </c>
      <c r="B22" s="68" t="s">
        <v>276</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282</v>
      </c>
    </row>
    <row r="23" spans="1:20" s="178" customFormat="1" ht="15.75" customHeight="1">
      <c r="A23" s="200">
        <v>7</v>
      </c>
      <c r="B23" s="68" t="s">
        <v>281</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283</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277</v>
      </c>
    </row>
    <row r="25" spans="1:36" s="178" customFormat="1" ht="15.75" customHeight="1">
      <c r="A25" s="200">
        <v>9</v>
      </c>
      <c r="B25" s="68" t="s">
        <v>284</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286</v>
      </c>
    </row>
    <row r="26" spans="1:44" s="178" customFormat="1" ht="15.75" customHeight="1">
      <c r="A26" s="200">
        <v>10</v>
      </c>
      <c r="B26" s="68" t="s">
        <v>285</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287</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289</v>
      </c>
      <c r="AI28" s="190">
        <f>82/88</f>
        <v>0.9318181818181818</v>
      </c>
    </row>
    <row r="29" spans="1:20" ht="15.75" customHeight="1">
      <c r="A29" s="180"/>
      <c r="B29" s="694" t="s">
        <v>288</v>
      </c>
      <c r="C29" s="694"/>
      <c r="D29" s="694"/>
      <c r="E29" s="694"/>
      <c r="F29" s="694"/>
      <c r="G29" s="694"/>
      <c r="H29" s="181"/>
      <c r="I29" s="181"/>
      <c r="J29" s="182"/>
      <c r="K29" s="181"/>
      <c r="L29" s="699" t="s">
        <v>288</v>
      </c>
      <c r="M29" s="699"/>
      <c r="N29" s="699"/>
      <c r="O29" s="699"/>
      <c r="P29" s="699"/>
      <c r="Q29" s="699"/>
      <c r="R29" s="699"/>
      <c r="S29" s="699"/>
      <c r="T29" s="699"/>
    </row>
    <row r="30" spans="1:20" ht="15" customHeight="1">
      <c r="A30" s="180"/>
      <c r="B30" s="684" t="s">
        <v>35</v>
      </c>
      <c r="C30" s="684"/>
      <c r="D30" s="684"/>
      <c r="E30" s="684"/>
      <c r="F30" s="684"/>
      <c r="G30" s="684"/>
      <c r="H30" s="183"/>
      <c r="I30" s="183"/>
      <c r="J30" s="183"/>
      <c r="K30" s="183"/>
      <c r="L30" s="687" t="s">
        <v>247</v>
      </c>
      <c r="M30" s="687"/>
      <c r="N30" s="687"/>
      <c r="O30" s="687"/>
      <c r="P30" s="687"/>
      <c r="Q30" s="687"/>
      <c r="R30" s="687"/>
      <c r="S30" s="687"/>
      <c r="T30" s="687"/>
    </row>
    <row r="31" spans="1:20" s="320" customFormat="1" ht="18.75">
      <c r="A31" s="318"/>
      <c r="B31" s="681"/>
      <c r="C31" s="681"/>
      <c r="D31" s="681"/>
      <c r="E31" s="681"/>
      <c r="F31" s="681"/>
      <c r="G31" s="319"/>
      <c r="H31" s="319"/>
      <c r="I31" s="319"/>
      <c r="J31" s="319"/>
      <c r="K31" s="319"/>
      <c r="L31" s="682"/>
      <c r="M31" s="682"/>
      <c r="N31" s="682"/>
      <c r="O31" s="682"/>
      <c r="P31" s="682"/>
      <c r="Q31" s="682"/>
      <c r="R31" s="682"/>
      <c r="S31" s="682"/>
      <c r="T31" s="682"/>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788" t="s">
        <v>292</v>
      </c>
      <c r="C33" s="788"/>
      <c r="D33" s="788"/>
      <c r="E33" s="788"/>
      <c r="F33" s="788"/>
      <c r="G33" s="321"/>
      <c r="H33" s="321"/>
      <c r="I33" s="321"/>
      <c r="J33" s="321"/>
      <c r="K33" s="321"/>
      <c r="L33" s="321"/>
      <c r="M33" s="321"/>
      <c r="N33" s="321"/>
      <c r="O33" s="788" t="s">
        <v>292</v>
      </c>
      <c r="P33" s="788"/>
      <c r="Q33" s="788"/>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79" t="s">
        <v>248</v>
      </c>
      <c r="C39" s="579"/>
      <c r="D39" s="579"/>
      <c r="E39" s="579"/>
      <c r="F39" s="579"/>
      <c r="G39" s="579"/>
      <c r="H39" s="182"/>
      <c r="I39" s="182"/>
      <c r="J39" s="182"/>
      <c r="K39" s="182"/>
      <c r="L39" s="580" t="s">
        <v>249</v>
      </c>
      <c r="M39" s="580"/>
      <c r="N39" s="580"/>
      <c r="O39" s="580"/>
      <c r="P39" s="580"/>
      <c r="Q39" s="580"/>
      <c r="R39" s="580"/>
      <c r="S39" s="580"/>
      <c r="T39" s="580"/>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0:T30"/>
    <mergeCell ref="M7:T7"/>
    <mergeCell ref="A13:B13"/>
    <mergeCell ref="F5:O5"/>
    <mergeCell ref="E6:T6"/>
    <mergeCell ref="G8:L8"/>
    <mergeCell ref="A1:D1"/>
    <mergeCell ref="E7:L7"/>
    <mergeCell ref="F1:O4"/>
    <mergeCell ref="O9:P9"/>
    <mergeCell ref="G9:H9"/>
    <mergeCell ref="Q9:R9"/>
    <mergeCell ref="B39:G39"/>
    <mergeCell ref="A14:B14"/>
    <mergeCell ref="C6:D6"/>
    <mergeCell ref="M8:N8"/>
    <mergeCell ref="L39:T39"/>
    <mergeCell ref="B30:G30"/>
    <mergeCell ref="A6:B10"/>
    <mergeCell ref="B33:F33"/>
    <mergeCell ref="L31:T31"/>
    <mergeCell ref="A3:D3"/>
    <mergeCell ref="O33:Q33"/>
    <mergeCell ref="B31:F31"/>
    <mergeCell ref="I9:J9"/>
    <mergeCell ref="A11:B11"/>
    <mergeCell ref="D7:D10"/>
    <mergeCell ref="F9:F10"/>
    <mergeCell ref="E8:F8"/>
    <mergeCell ref="M9:M10"/>
    <mergeCell ref="E9:E10"/>
    <mergeCell ref="S9:T9"/>
    <mergeCell ref="K9:L9"/>
    <mergeCell ref="A4:D4"/>
    <mergeCell ref="L29:T29"/>
    <mergeCell ref="A2:D2"/>
    <mergeCell ref="B29:G29"/>
    <mergeCell ref="N9:N10"/>
    <mergeCell ref="O8:T8"/>
    <mergeCell ref="C7:C10"/>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HAI</cp:lastModifiedBy>
  <cp:lastPrinted>2019-05-03T01:29:12Z</cp:lastPrinted>
  <dcterms:created xsi:type="dcterms:W3CDTF">2004-03-07T02:36:29Z</dcterms:created>
  <dcterms:modified xsi:type="dcterms:W3CDTF">2019-05-03T01:30:07Z</dcterms:modified>
  <cp:category/>
  <cp:version/>
  <cp:contentType/>
  <cp:contentStatus/>
</cp:coreProperties>
</file>